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9"/>
  <workbookPr/>
  <xr:revisionPtr revIDLastSave="0" documentId="11_2A208222760A024E49D85F9E04768C28F65C4991" xr6:coauthVersionLast="47" xr6:coauthVersionMax="47" xr10:uidLastSave="{00000000-0000-0000-0000-000000000000}"/>
  <bookViews>
    <workbookView xWindow="270" yWindow="585" windowWidth="20775" windowHeight="10680" xr2:uid="{00000000-000D-0000-FFFF-FFFF00000000}"/>
  </bookViews>
  <sheets>
    <sheet name="Rekapitulace stavby" sheetId="1" r:id="rId1"/>
    <sheet name="SO-102 - Cesta HPC3R k.ú.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'SO-102 - Cesta HPC3R k.ú....'!$C$86:$K$336</definedName>
    <definedName name="_xlnm._FilterDatabase" localSheetId="2" hidden="1">'VON - Vedlejší a ostatní ...'!$C$81:$K$109</definedName>
    <definedName name="_xlnm.Print_Titles" localSheetId="0">'Rekapitulace stavby'!$52:$52</definedName>
    <definedName name="_xlnm.Print_Titles" localSheetId="1">'SO-102 - Cesta HPC3R k.ú....'!$86:$86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'SO-102 - Cesta HPC3R k.ú....'!$C$4:$J$39,'SO-102 - Cesta HPC3R k.ú....'!$C$45:$J$68,'SO-102 - Cesta HPC3R k.ú....'!$C$74:$K$336</definedName>
    <definedName name="_xlnm.Print_Area" localSheetId="2">'VON - Vedlejší a ostatní ...'!$C$4:$J$39,'VON - Vedlejší a ostatní ...'!$C$45:$J$63,'VON - Vedlejší a ostatní ...'!$C$69:$K$109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BI85" i="3"/>
  <c r="BH85" i="3"/>
  <c r="BG85" i="3"/>
  <c r="BF85" i="3"/>
  <c r="T85" i="3"/>
  <c r="R85" i="3"/>
  <c r="P85" i="3"/>
  <c r="J78" i="3"/>
  <c r="F78" i="3"/>
  <c r="F76" i="3"/>
  <c r="E74" i="3"/>
  <c r="J54" i="3"/>
  <c r="F54" i="3"/>
  <c r="F52" i="3"/>
  <c r="E50" i="3"/>
  <c r="J24" i="3"/>
  <c r="E24" i="3"/>
  <c r="J55" i="3" s="1"/>
  <c r="J23" i="3"/>
  <c r="J18" i="3"/>
  <c r="E18" i="3"/>
  <c r="F55" i="3" s="1"/>
  <c r="J17" i="3"/>
  <c r="J12" i="3"/>
  <c r="J76" i="3"/>
  <c r="E7" i="3"/>
  <c r="E72" i="3" s="1"/>
  <c r="J37" i="2"/>
  <c r="J36" i="2"/>
  <c r="AY55" i="1" s="1"/>
  <c r="J35" i="2"/>
  <c r="AX55" i="1" s="1"/>
  <c r="BI334" i="2"/>
  <c r="BH334" i="2"/>
  <c r="BG334" i="2"/>
  <c r="BF334" i="2"/>
  <c r="T334" i="2"/>
  <c r="T333" i="2" s="1"/>
  <c r="R334" i="2"/>
  <c r="R333" i="2" s="1"/>
  <c r="P334" i="2"/>
  <c r="P333" i="2" s="1"/>
  <c r="BI330" i="2"/>
  <c r="BH330" i="2"/>
  <c r="BG330" i="2"/>
  <c r="BF330" i="2"/>
  <c r="T330" i="2"/>
  <c r="R330" i="2"/>
  <c r="P330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07" i="2"/>
  <c r="BH307" i="2"/>
  <c r="BG307" i="2"/>
  <c r="BF307" i="2"/>
  <c r="T307" i="2"/>
  <c r="T306" i="2"/>
  <c r="R307" i="2"/>
  <c r="R306" i="2" s="1"/>
  <c r="P307" i="2"/>
  <c r="P306" i="2"/>
  <c r="BI301" i="2"/>
  <c r="BH301" i="2"/>
  <c r="BG301" i="2"/>
  <c r="BF301" i="2"/>
  <c r="T301" i="2"/>
  <c r="R301" i="2"/>
  <c r="P301" i="2"/>
  <c r="BI296" i="2"/>
  <c r="BH296" i="2"/>
  <c r="BG296" i="2"/>
  <c r="BF296" i="2"/>
  <c r="T296" i="2"/>
  <c r="R296" i="2"/>
  <c r="P296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R282" i="2"/>
  <c r="P282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3" i="2"/>
  <c r="BH123" i="2"/>
  <c r="BG123" i="2"/>
  <c r="BF123" i="2"/>
  <c r="T123" i="2"/>
  <c r="R123" i="2"/>
  <c r="P123" i="2"/>
  <c r="BI117" i="2"/>
  <c r="BH117" i="2"/>
  <c r="BG117" i="2"/>
  <c r="BF117" i="2"/>
  <c r="T117" i="2"/>
  <c r="R117" i="2"/>
  <c r="P117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BI90" i="2"/>
  <c r="BH90" i="2"/>
  <c r="BG90" i="2"/>
  <c r="BF90" i="2"/>
  <c r="T90" i="2"/>
  <c r="R90" i="2"/>
  <c r="P90" i="2"/>
  <c r="J83" i="2"/>
  <c r="F83" i="2"/>
  <c r="F81" i="2"/>
  <c r="E79" i="2"/>
  <c r="J54" i="2"/>
  <c r="F54" i="2"/>
  <c r="F52" i="2"/>
  <c r="E50" i="2"/>
  <c r="J24" i="2"/>
  <c r="E24" i="2"/>
  <c r="J55" i="2" s="1"/>
  <c r="J23" i="2"/>
  <c r="J18" i="2"/>
  <c r="E18" i="2"/>
  <c r="F84" i="2" s="1"/>
  <c r="J17" i="2"/>
  <c r="J12" i="2"/>
  <c r="J81" i="2"/>
  <c r="E7" i="2"/>
  <c r="E48" i="2"/>
  <c r="L50" i="1"/>
  <c r="AM50" i="1"/>
  <c r="AM49" i="1"/>
  <c r="L49" i="1"/>
  <c r="AM47" i="1"/>
  <c r="L47" i="1"/>
  <c r="L45" i="1"/>
  <c r="L44" i="1"/>
  <c r="J307" i="2"/>
  <c r="BK135" i="2"/>
  <c r="BK166" i="2"/>
  <c r="BK217" i="2"/>
  <c r="BK94" i="2"/>
  <c r="J257" i="2"/>
  <c r="BK132" i="2"/>
  <c r="J85" i="3"/>
  <c r="J334" i="2"/>
  <c r="J132" i="2"/>
  <c r="BK277" i="2"/>
  <c r="BK139" i="2"/>
  <c r="BK151" i="2"/>
  <c r="BK251" i="2"/>
  <c r="J123" i="2"/>
  <c r="BK95" i="3"/>
  <c r="BK223" i="2"/>
  <c r="BK296" i="2"/>
  <c r="BK158" i="2"/>
  <c r="BK206" i="2"/>
  <c r="BK301" i="2"/>
  <c r="J151" i="2"/>
  <c r="J104" i="3"/>
  <c r="BK323" i="2"/>
  <c r="J112" i="2"/>
  <c r="J217" i="2"/>
  <c r="BK269" i="2"/>
  <c r="BK98" i="2"/>
  <c r="J277" i="2"/>
  <c r="J139" i="2"/>
  <c r="BK92" i="3"/>
  <c r="J206" i="2"/>
  <c r="J301" i="2"/>
  <c r="BK193" i="2"/>
  <c r="J94" i="2"/>
  <c r="J147" i="2"/>
  <c r="J202" i="2"/>
  <c r="J108" i="2"/>
  <c r="BK85" i="3"/>
  <c r="BK287" i="2"/>
  <c r="BK90" i="2"/>
  <c r="J198" i="2"/>
  <c r="J232" i="2"/>
  <c r="BK282" i="2"/>
  <c r="J166" i="2"/>
  <c r="J95" i="3"/>
  <c r="BK88" i="3"/>
  <c r="J158" i="2"/>
  <c r="BK262" i="2"/>
  <c r="J135" i="2"/>
  <c r="J176" i="2"/>
  <c r="J330" i="2"/>
  <c r="J229" i="2"/>
  <c r="J101" i="3"/>
  <c r="J282" i="2"/>
  <c r="BK317" i="2"/>
  <c r="BK183" i="2"/>
  <c r="J211" i="2"/>
  <c r="J90" i="2"/>
  <c r="J245" i="2"/>
  <c r="J88" i="3"/>
  <c r="BK330" i="2"/>
  <c r="BK104" i="2"/>
  <c r="BK229" i="2"/>
  <c r="BK291" i="2"/>
  <c r="BK108" i="2"/>
  <c r="J296" i="2"/>
  <c r="BK176" i="2"/>
  <c r="BK98" i="3"/>
  <c r="J262" i="2"/>
  <c r="BK245" i="2"/>
  <c r="J317" i="2"/>
  <c r="BK102" i="2"/>
  <c r="BK232" i="2"/>
  <c r="J107" i="3"/>
  <c r="J319" i="2"/>
  <c r="BK334" i="2"/>
  <c r="J189" i="2"/>
  <c r="J251" i="2"/>
  <c r="J143" i="2"/>
  <c r="BK189" i="2"/>
  <c r="J92" i="3"/>
  <c r="J98" i="3"/>
  <c r="BK162" i="2"/>
  <c r="BK257" i="2"/>
  <c r="BK112" i="2"/>
  <c r="J117" i="2"/>
  <c r="J183" i="2"/>
  <c r="AS54" i="1"/>
  <c r="J269" i="2"/>
  <c r="J287" i="2"/>
  <c r="BK143" i="2"/>
  <c r="BK198" i="2"/>
  <c r="J313" i="2"/>
  <c r="BK239" i="2"/>
  <c r="BK104" i="3"/>
  <c r="BK101" i="3"/>
  <c r="J179" i="2"/>
  <c r="BK313" i="2"/>
  <c r="J162" i="2"/>
  <c r="J193" i="2"/>
  <c r="J323" i="2"/>
  <c r="BK211" i="2"/>
  <c r="J98" i="2"/>
  <c r="BK274" i="2"/>
  <c r="BK123" i="2"/>
  <c r="BK202" i="2"/>
  <c r="BK319" i="2"/>
  <c r="J104" i="2"/>
  <c r="J274" i="2"/>
  <c r="J102" i="2"/>
  <c r="BK107" i="3"/>
  <c r="J239" i="2"/>
  <c r="J291" i="2"/>
  <c r="BK147" i="2"/>
  <c r="BK179" i="2"/>
  <c r="BK307" i="2"/>
  <c r="J223" i="2"/>
  <c r="BK117" i="2"/>
  <c r="BK89" i="2" l="1"/>
  <c r="J89" i="2" s="1"/>
  <c r="J61" i="2" s="1"/>
  <c r="BK91" i="3"/>
  <c r="J91" i="3"/>
  <c r="J62" i="3" s="1"/>
  <c r="R89" i="2"/>
  <c r="P216" i="2"/>
  <c r="T216" i="2"/>
  <c r="R238" i="2"/>
  <c r="T268" i="2"/>
  <c r="P312" i="2"/>
  <c r="R84" i="3"/>
  <c r="P91" i="3"/>
  <c r="T89" i="2"/>
  <c r="R216" i="2"/>
  <c r="P238" i="2"/>
  <c r="BK268" i="2"/>
  <c r="J268" i="2" s="1"/>
  <c r="J64" i="2" s="1"/>
  <c r="P268" i="2"/>
  <c r="BK312" i="2"/>
  <c r="J312" i="2" s="1"/>
  <c r="J66" i="2" s="1"/>
  <c r="R312" i="2"/>
  <c r="T84" i="3"/>
  <c r="R91" i="3"/>
  <c r="P89" i="2"/>
  <c r="BK216" i="2"/>
  <c r="J216" i="2"/>
  <c r="J62" i="2" s="1"/>
  <c r="BK238" i="2"/>
  <c r="J238" i="2" s="1"/>
  <c r="J63" i="2" s="1"/>
  <c r="T238" i="2"/>
  <c r="R268" i="2"/>
  <c r="T312" i="2"/>
  <c r="BK84" i="3"/>
  <c r="J84" i="3" s="1"/>
  <c r="J61" i="3" s="1"/>
  <c r="P84" i="3"/>
  <c r="P83" i="3"/>
  <c r="P82" i="3" s="1"/>
  <c r="AU56" i="1" s="1"/>
  <c r="T91" i="3"/>
  <c r="BK306" i="2"/>
  <c r="J306" i="2" s="1"/>
  <c r="J65" i="2" s="1"/>
  <c r="BK333" i="2"/>
  <c r="J333" i="2"/>
  <c r="J67" i="2" s="1"/>
  <c r="J52" i="3"/>
  <c r="F79" i="3"/>
  <c r="BE85" i="3"/>
  <c r="BE95" i="3"/>
  <c r="J79" i="3"/>
  <c r="BE104" i="3"/>
  <c r="E48" i="3"/>
  <c r="BE92" i="3"/>
  <c r="BE88" i="3"/>
  <c r="BE98" i="3"/>
  <c r="BE101" i="3"/>
  <c r="BE107" i="3"/>
  <c r="J52" i="2"/>
  <c r="F55" i="2"/>
  <c r="J84" i="2"/>
  <c r="BE108" i="2"/>
  <c r="BE139" i="2"/>
  <c r="BE143" i="2"/>
  <c r="BE151" i="2"/>
  <c r="BE158" i="2"/>
  <c r="BE193" i="2"/>
  <c r="BE198" i="2"/>
  <c r="BE202" i="2"/>
  <c r="BE262" i="2"/>
  <c r="BE287" i="2"/>
  <c r="BE313" i="2"/>
  <c r="BE317" i="2"/>
  <c r="E77" i="2"/>
  <c r="BE90" i="2"/>
  <c r="BE132" i="2"/>
  <c r="BE162" i="2"/>
  <c r="BE257" i="2"/>
  <c r="BE274" i="2"/>
  <c r="BE282" i="2"/>
  <c r="BE296" i="2"/>
  <c r="BE307" i="2"/>
  <c r="BE94" i="2"/>
  <c r="BE98" i="2"/>
  <c r="BE102" i="2"/>
  <c r="BE104" i="2"/>
  <c r="BE117" i="2"/>
  <c r="BE123" i="2"/>
  <c r="BE176" i="2"/>
  <c r="BE206" i="2"/>
  <c r="BE217" i="2"/>
  <c r="BE223" i="2"/>
  <c r="BE232" i="2"/>
  <c r="BE269" i="2"/>
  <c r="BE319" i="2"/>
  <c r="BE323" i="2"/>
  <c r="BE330" i="2"/>
  <c r="BE334" i="2"/>
  <c r="BE112" i="2"/>
  <c r="BE135" i="2"/>
  <c r="BE147" i="2"/>
  <c r="BE166" i="2"/>
  <c r="BE179" i="2"/>
  <c r="BE183" i="2"/>
  <c r="BE189" i="2"/>
  <c r="BE211" i="2"/>
  <c r="BE229" i="2"/>
  <c r="BE239" i="2"/>
  <c r="BE245" i="2"/>
  <c r="BE251" i="2"/>
  <c r="BE277" i="2"/>
  <c r="BE291" i="2"/>
  <c r="BE301" i="2"/>
  <c r="J34" i="2"/>
  <c r="AW55" i="1" s="1"/>
  <c r="F35" i="3"/>
  <c r="BB56" i="1"/>
  <c r="F35" i="2"/>
  <c r="BB55" i="1" s="1"/>
  <c r="F34" i="3"/>
  <c r="BA56" i="1"/>
  <c r="F36" i="3"/>
  <c r="BC56" i="1" s="1"/>
  <c r="J34" i="3"/>
  <c r="AW56" i="1"/>
  <c r="F37" i="3"/>
  <c r="BD56" i="1" s="1"/>
  <c r="F37" i="2"/>
  <c r="BD55" i="1"/>
  <c r="F36" i="2"/>
  <c r="BC55" i="1" s="1"/>
  <c r="F34" i="2"/>
  <c r="BA55" i="1"/>
  <c r="P88" i="2" l="1"/>
  <c r="P87" i="2" s="1"/>
  <c r="AU55" i="1" s="1"/>
  <c r="T88" i="2"/>
  <c r="T87" i="2" s="1"/>
  <c r="R88" i="2"/>
  <c r="R87" i="2" s="1"/>
  <c r="T83" i="3"/>
  <c r="T82" i="3" s="1"/>
  <c r="R83" i="3"/>
  <c r="R82" i="3" s="1"/>
  <c r="BK83" i="3"/>
  <c r="J83" i="3" s="1"/>
  <c r="J60" i="3" s="1"/>
  <c r="BK88" i="2"/>
  <c r="J88" i="2"/>
  <c r="J60" i="2" s="1"/>
  <c r="BD54" i="1"/>
  <c r="W33" i="1" s="1"/>
  <c r="J33" i="2"/>
  <c r="AV55" i="1" s="1"/>
  <c r="AT55" i="1" s="1"/>
  <c r="BC54" i="1"/>
  <c r="AY54" i="1"/>
  <c r="F33" i="3"/>
  <c r="AZ56" i="1" s="1"/>
  <c r="BA54" i="1"/>
  <c r="W30" i="1"/>
  <c r="F33" i="2"/>
  <c r="AZ55" i="1" s="1"/>
  <c r="AU54" i="1"/>
  <c r="BB54" i="1"/>
  <c r="AX54" i="1" s="1"/>
  <c r="J33" i="3"/>
  <c r="AV56" i="1" s="1"/>
  <c r="AT56" i="1" s="1"/>
  <c r="BK82" i="3" l="1"/>
  <c r="J82" i="3" s="1"/>
  <c r="J59" i="3" s="1"/>
  <c r="BK87" i="2"/>
  <c r="J87" i="2"/>
  <c r="J59" i="2" s="1"/>
  <c r="AZ54" i="1"/>
  <c r="AV54" i="1" s="1"/>
  <c r="AK29" i="1" s="1"/>
  <c r="AW54" i="1"/>
  <c r="AK30" i="1" s="1"/>
  <c r="W31" i="1"/>
  <c r="W32" i="1"/>
  <c r="J30" i="3" l="1"/>
  <c r="AG56" i="1" s="1"/>
  <c r="J30" i="2"/>
  <c r="AG55" i="1" s="1"/>
  <c r="W29" i="1"/>
  <c r="AT54" i="1"/>
  <c r="AG54" i="1" l="1"/>
  <c r="J39" i="2"/>
  <c r="J39" i="3"/>
  <c r="AN55" i="1"/>
  <c r="AN56" i="1"/>
  <c r="AK26" i="1" l="1"/>
  <c r="AK35" i="1" s="1"/>
  <c r="AN54" i="1"/>
</calcChain>
</file>

<file path=xl/sharedStrings.xml><?xml version="1.0" encoding="utf-8"?>
<sst xmlns="http://schemas.openxmlformats.org/spreadsheetml/2006/main" count="3049" uniqueCount="737">
  <si>
    <t>Export Komplet</t>
  </si>
  <si>
    <t>VZ</t>
  </si>
  <si>
    <t>2.0</t>
  </si>
  <si>
    <t>ZAMOK</t>
  </si>
  <si>
    <t>False</t>
  </si>
  <si>
    <t>{badce3ba-3133-4bb8-b866-fe0dc23e3332}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</si>
  <si>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</si>
  <si>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</si>
  <si>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</si>
  <si>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</si>
  <si>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</si>
  <si>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</si>
  <si>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</si>
  <si>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</si>
  <si>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</si>
  <si>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</si>
  <si>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</si>
  <si>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Starohorská cesta - SO-102</t>
  </si>
  <si>
    <t>KSO:</t>
  </si>
  <si>
    <t/>
  </si>
  <si>
    <t>CC-CZ:</t>
  </si>
  <si>
    <t>Místo:</t>
  </si>
  <si>
    <t xml:space="preserve"> </t>
  </si>
  <si>
    <t>Datum:</t>
  </si>
  <si>
    <t>17. 5. 2023</t>
  </si>
  <si>
    <t>Zadavatel:</t>
  </si>
  <si>
    <t>IČ:</t>
  </si>
  <si>
    <t>ČR-SPÚ, Pobočka Tábor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</si>
  <si>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</si>
  <si>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</si>
  <si>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</si>
  <si>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</si>
  <si>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</si>
  <si>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</si>
  <si>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</si>
  <si>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</si>
  <si>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</si>
  <si>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</si>
  <si>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</si>
  <si>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</si>
  <si>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</si>
  <si>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</si>
  <si>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</si>
  <si>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</si>
  <si>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</si>
  <si>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</si>
  <si>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</si>
  <si>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</si>
  <si>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</si>
  <si>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</si>
  <si>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</si>
  <si>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</si>
  <si>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</si>
  <si>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</si>
  <si>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</si>
  <si>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</si>
  <si>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</si>
  <si>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</si>
  <si>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</si>
  <si>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</si>
  <si>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</si>
  <si>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</si>
  <si>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</si>
  <si>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</si>
  <si>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</si>
  <si>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</si>
  <si>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</si>
  <si>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</si>
  <si>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</si>
  <si>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</si>
  <si>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</si>
  <si>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</si>
  <si>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</si>
  <si>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</si>
  <si>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</si>
  <si>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</si>
  <si>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SO-102</t>
  </si>
  <si>
    <t>Cesta HPC3R k.ú. Vřesce</t>
  </si>
  <si>
    <t>STA</t>
  </si>
  <si>
    <t>1</t>
  </si>
  <si>
    <t>{bbfeeec4-e315-4b22-9088-6cc5f7c4f75f}</t>
  </si>
  <si>
    <t>822 2</t>
  </si>
  <si>
    <t>2</t>
  </si>
  <si>
    <t>VON</t>
  </si>
  <si>
    <t>Vedlejší a ostatní náklady</t>
  </si>
  <si>
    <t>{4971a9f7-bc24-4035-91d9-e3a242959d5a}</t>
  </si>
  <si>
    <t>KRYCÍ LIST SOUPISU PRACÍ</t>
  </si>
  <si>
    <t>Objekt:</t>
  </si>
  <si>
    <t>SO-102 - Cesta HPC3R k.ú. Vřesce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</si>
  <si>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</si>
  <si>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</si>
  <si>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</si>
  <si>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</si>
  <si>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</si>
  <si>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</si>
  <si>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</si>
  <si>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</si>
  <si>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</si>
  <si>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</si>
  <si>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</si>
  <si>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</si>
  <si>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</si>
  <si>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</si>
  <si>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</si>
  <si>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</si>
  <si>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</si>
  <si>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</si>
  <si>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</si>
  <si>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</si>
  <si>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</si>
  <si>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</si>
  <si>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</si>
  <si>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</si>
  <si>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</si>
  <si>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</si>
  <si>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</si>
  <si>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</si>
  <si>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</si>
  <si>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</si>
  <si>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</si>
  <si>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</si>
  <si>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</si>
  <si>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2022 02</t>
  </si>
  <si>
    <t>4</t>
  </si>
  <si>
    <t>1711875606</t>
  </si>
  <si>
    <t>PP</t>
  </si>
  <si>
    <t>Odstranění stromů s odřezáním kmene a s odvětvením listnatých, průměru kmene přes 100 do 300 mm</t>
  </si>
  <si>
    <t>Online PSC</t>
  </si>
  <si>
    <t>https://podminky.urs.cz/item/CS_URS_2022_02/112101101</t>
  </si>
  <si>
    <t>VV</t>
  </si>
  <si>
    <t>"viz. TZ D.1.1.1." 3</t>
  </si>
  <si>
    <t>112155215</t>
  </si>
  <si>
    <t>Štěpkování solitérních stromků a větví průměru kmene do 300 mm s naložením</t>
  </si>
  <si>
    <t>-1818584918</t>
  </si>
  <si>
    <t>Štěpkování s naložením na dopravní prostředek a odvozem do 20 km stromků a větví solitérů, průměru kmene do 300 mm</t>
  </si>
  <si>
    <t>https://podminky.urs.cz/item/CS_URS_2022_02/112155215</t>
  </si>
  <si>
    <t>P</t>
  </si>
  <si>
    <t>Poznámka k položce:_x000D_
- odvoz 2 km na pozemky obce</t>
  </si>
  <si>
    <t>3</t>
  </si>
  <si>
    <t>112251221</t>
  </si>
  <si>
    <t>Odstranění pařezů rovině nebo na svahu do 1:5 odfrézováním hl přes 0,2 do 0,5 m</t>
  </si>
  <si>
    <t>m2</t>
  </si>
  <si>
    <t>-843293052</t>
  </si>
  <si>
    <t>Odstranění pařezu odfrézováním nebo odvrtáním hloubky přes 200 do 500 mm v rovině nebo na svahu do 1:5</t>
  </si>
  <si>
    <t>https://podminky.urs.cz/item/CS_URS_2022_02/112251221</t>
  </si>
  <si>
    <t>3*0,1</t>
  </si>
  <si>
    <t>112999001-R</t>
  </si>
  <si>
    <t>Rozřezání kmene stromu D do 300 mm na díly dl. 1,0 m</t>
  </si>
  <si>
    <t>-210268790</t>
  </si>
  <si>
    <t>5</t>
  </si>
  <si>
    <t>121151123</t>
  </si>
  <si>
    <t>Sejmutí ornice plochy přes 500 m2 tl vrstvy do 200 mm strojně</t>
  </si>
  <si>
    <t>2113938575</t>
  </si>
  <si>
    <t>Sejmutí ornice strojně při souvislé ploše přes 500 m2, tl. vrstvy do 200 mm</t>
  </si>
  <si>
    <t>https://podminky.urs.cz/item/CS_URS_2022_02/121151123</t>
  </si>
  <si>
    <t>"viz. Tabulka kubatur D.1.1.2.20." 555,6/0,2</t>
  </si>
  <si>
    <t>6</t>
  </si>
  <si>
    <t>122252204</t>
  </si>
  <si>
    <t>Odkopávky a prokopávky nezapažené pro silnice a dálnice v hornině třídy těžitelnosti I objem do 500 m3 strojně</t>
  </si>
  <si>
    <t>m3</t>
  </si>
  <si>
    <t>-1936509346</t>
  </si>
  <si>
    <t>Odkopávky a prokopávky nezapažené pro silnice a dálnice strojně v hornině třídy těžitelnosti I přes 100 do 500 m3</t>
  </si>
  <si>
    <t>https://podminky.urs.cz/item/CS_URS_2022_02/122252204</t>
  </si>
  <si>
    <t>"viz. Tabulka kubatur D.1.1.2.20." 198,0</t>
  </si>
  <si>
    <t>7</t>
  </si>
  <si>
    <t>122911121</t>
  </si>
  <si>
    <t>Odstranění vyfrézované dřevní hmoty hl přes 0,2 do 0,5 m v rovině nebo na svahu do 1:5</t>
  </si>
  <si>
    <t>1361109276</t>
  </si>
  <si>
    <t>Odstranění vyfrézované dřevní hmoty hloubky přes 200 do 500 mm v rovině nebo na svahu do 1:5</t>
  </si>
  <si>
    <t>https://podminky.urs.cz/item/CS_URS_2022_02/122911121</t>
  </si>
  <si>
    <t>Poznámka k položce:_x000D_
V cenách jsou započteny i náklady na naložení dřevní drti promíchané se zeminou na dopravní prostředek, odvoz na vzdálenost do 2 km na pozemky obce a její složení.</t>
  </si>
  <si>
    <t>8</t>
  </si>
  <si>
    <t>131251100</t>
  </si>
  <si>
    <t>Hloubení jam nezapažených v hornině třídy těžitelnosti I skupiny 3 objem do 20 m3 strojně</t>
  </si>
  <si>
    <t>-884113985</t>
  </si>
  <si>
    <t>Hloubení nezapažených jam a zářezů strojně s urovnáním dna do předepsaného profilu a spádu v hornině třídy těžitelnosti I skupiny 3 do 20 m3</t>
  </si>
  <si>
    <t>https://podminky.urs.cz/item/CS_URS_2022_02/131251100</t>
  </si>
  <si>
    <t>"předpolí TP km 0,792-0,803 - viz. D.1.1.2.6." (1,6*3,0+0,8*2,65)*0,35+(0,7*2,55+1,6*3,1)*0,35</t>
  </si>
  <si>
    <t>"předpolí TP km 0,979-0,989 - viz. D.1.1.2.7." (1,6*2,9+0,8*2,55)*0,35*2</t>
  </si>
  <si>
    <t>"předpolí TP km 1,114-1,128 - viz. D.1.1.2.8." (4,3*2,7+4,2*2,0)*0,35</t>
  </si>
  <si>
    <t>9</t>
  </si>
  <si>
    <t>132251251</t>
  </si>
  <si>
    <t>Hloubení rýh nezapažených š do 2000 mm v hornině třídy těžitelnosti I skupiny 3 objem do 20 m3 strojně</t>
  </si>
  <si>
    <t>978588059</t>
  </si>
  <si>
    <t>Hloubení nezapažených rýh šířky přes 800 do 2 000 mm strojně s urovnáním dna do předepsaného profilu a spádu v hornině třídy těžitelnosti I skupiny 3 do 20 m3</t>
  </si>
  <si>
    <t>https://podminky.urs.cz/item/CS_URS_2022_02/132251251</t>
  </si>
  <si>
    <t>"prahy TP km 0,792-0,803 - viz. D.1.1.2.6." (2,6+3,3+3,2+3,0)*0,9*0,25</t>
  </si>
  <si>
    <t>"trubka TP km 0,792-0,803 - viz. D.1.1.2.6." 9,8*1,45*0,5</t>
  </si>
  <si>
    <t>"prahy TP km 0,979-0,989 - viz. D.1.1.2.7." (2,6+3,2)*2*0,9*0,25</t>
  </si>
  <si>
    <t>"trubka TP km 0,979-0,989 - viz. D.1.1.2.7." 9,2*1,45*0,5</t>
  </si>
  <si>
    <t>"prahy TP km 1,114-1,128- viz. D.1.1.2.8." (2,6+2,7+2,6+1,4)*0,9*0,25</t>
  </si>
  <si>
    <t>"trubka TP km 1,114-1,128 - viz. D.1.1.2.8." 13,3*1,45*0,5</t>
  </si>
  <si>
    <t>10</t>
  </si>
  <si>
    <t>162201411</t>
  </si>
  <si>
    <t>Vodorovné přemístění kmenů stromů listnatých do 1 km D kmene přes 100 do 300 mm</t>
  </si>
  <si>
    <t>109640839</t>
  </si>
  <si>
    <t>Vodorovné přemístění větví, kmenů nebo pařezů s naložením, složením a dopravou do 1000 m kmenů stromů listnatých, průměru přes 100 do 300 mm</t>
  </si>
  <si>
    <t>https://podminky.urs.cz/item/CS_URS_2022_02/162201411</t>
  </si>
  <si>
    <t>11</t>
  </si>
  <si>
    <t>162301951</t>
  </si>
  <si>
    <t>Příplatek k vodorovnému přemístění kmenů stromů listnatých D kmene přes 100 do 300 mm ZKD 1 km</t>
  </si>
  <si>
    <t>2091213864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</si>
  <si>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</si>
  <si>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https://podminky.urs.cz/item/CS_URS_2022_02/162301951</t>
  </si>
  <si>
    <t>12</t>
  </si>
  <si>
    <t>162751117</t>
  </si>
  <si>
    <t>Vodorovné přemístění přes 9 000 do 10000 m výkopku/sypaniny z horniny třídy těžitelnosti I skupiny 1 až 3</t>
  </si>
  <si>
    <t>-814831364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</si>
  <si>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</si>
  <si>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</si>
  <si>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"přebytečná zemina" 198,0+16,5+30,8-108,5-(29,3-1,0)</t>
  </si>
  <si>
    <t>13</t>
  </si>
  <si>
    <t>162751119</t>
  </si>
  <si>
    <t>Příplatek k vodorovnému přemístění výkopku/sypaniny z horniny třídy těžitelnosti I skupiny 1 až 3 ZKD 1000 m přes 10000 m</t>
  </si>
  <si>
    <t>1218817976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</si>
  <si>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</si>
  <si>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</si>
  <si>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13*108,5</t>
  </si>
  <si>
    <t>14</t>
  </si>
  <si>
    <t>167151101</t>
  </si>
  <si>
    <t>Nakládání výkopku z hornin třídy těžitelnosti I skupiny 1 až 3 do 100 m3</t>
  </si>
  <si>
    <t>-1094313751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</si>
  <si>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</si>
  <si>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</si>
  <si>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"přebytečná zemina" 30,8-(29,3-1,0)</t>
  </si>
  <si>
    <t>171151131</t>
  </si>
  <si>
    <t>Uložení sypaniny z hornin nesoudržných a soudržných střídavě do násypů zhutněných strojně</t>
  </si>
  <si>
    <t>1733787282</t>
  </si>
  <si>
    <t>Uložení sypanin do násypů strojně s rozprostřením sypaniny ve vrstvách a s hrubým urovnáním zhutněných z hornin nesoudržných a soudržných střídavě ukládaných</t>
  </si>
  <si>
    <t>https://podminky.urs.cz/item/CS_URS_2022_02/171151131</t>
  </si>
  <si>
    <t>"zemina - viz. Tabulka kubatur D.1.1.2.20." 108,5</t>
  </si>
  <si>
    <t>"ornice - viz. Tabulka kubatur D.1.1.2.20." 330,4</t>
  </si>
  <si>
    <t>"ornice u TP km 0,792-0,803 - viz. D.1.1.2.6." 0,25*0,2/2*(2,65+2,55)</t>
  </si>
  <si>
    <t>"ornice u TP km 1,114-1,128 - viz. D.1.1.2.8." (1,6*2,1+1,6*1,9)*0,26</t>
  </si>
  <si>
    <t>16</t>
  </si>
  <si>
    <t>171201231</t>
  </si>
  <si>
    <t>Poplatek za uložení zeminy a kamení na recyklační skládce (skládkovné) kód odpadu 17 05 04</t>
  </si>
  <si>
    <t>t</t>
  </si>
  <si>
    <t>-688708487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</si>
  <si>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</si>
  <si>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</si>
  <si>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"přebytečná zemina" 108,5*1,8</t>
  </si>
  <si>
    <t>17</t>
  </si>
  <si>
    <t>171251201</t>
  </si>
  <si>
    <t>Uložení sypaniny na skládky nebo meziskládky</t>
  </si>
  <si>
    <t>-1039273942</t>
  </si>
  <si>
    <t>Uložení sypaniny na skládky nebo meziskládky bez hutnění s upravením uložené sypaniny do předepsaného tvaru</t>
  </si>
  <si>
    <t>https://podminky.urs.cz/item/CS_URS_2022_02/171251201</t>
  </si>
  <si>
    <t>"přebytečná zemina" 108,5</t>
  </si>
  <si>
    <t>18</t>
  </si>
  <si>
    <t>174151101</t>
  </si>
  <si>
    <t>Zásyp jam, šachet rýh nebo kolem objektů sypaninou se zhutněním</t>
  </si>
  <si>
    <t>-1047049739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</si>
  <si>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</si>
  <si>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</si>
  <si>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"prahy TP km 0,792-0,803 - viz. D.1.1.2.6." (2,6+3,3+3,2+3,0)*0,3*(0,25+0,6)</t>
  </si>
  <si>
    <t>"trubka TP km 0,792-0,803 - viz. D.1.1.2.6." 9,6*(1,45*0,87-(0,8*0,48+3,14*0,38*0,38/2))</t>
  </si>
  <si>
    <t>"prahy TP km 0,979-0,989 - viz. D.1.1.2.7." (2,6+3,2)*2*0,3*(0,25+0,6)</t>
  </si>
  <si>
    <t>"trubka TP km 0,979-0,989 - viz. D.1.1.2.7." 9,0*(1,45*0,87-(0,8*0,48+3,14*0,38*0,38/2))</t>
  </si>
  <si>
    <t>"prahy TP km 1,114-1,128- viz. D.1.1.2.8." (2,6+2,7+2,6+1,4)*0,3*(0,25+0,6)</t>
  </si>
  <si>
    <t>"trubka TP km 1,114-1,128 - viz. D.1.1.2.8." 13,0*(1,45*0,87-(0,8*0,48+3,14*0,38*0,38/2))</t>
  </si>
  <si>
    <t>"zásyp jam po pařezech (ŠD)" 2*0,5</t>
  </si>
  <si>
    <t>19</t>
  </si>
  <si>
    <t>M</t>
  </si>
  <si>
    <t>58344197</t>
  </si>
  <si>
    <t>štěrkodrť frakce 0/63</t>
  </si>
  <si>
    <t>1640464581</t>
  </si>
  <si>
    <t>2*0,5*1,7</t>
  </si>
  <si>
    <t>20</t>
  </si>
  <si>
    <t>181351103</t>
  </si>
  <si>
    <t>Rozprostření ornice tl vrstvy do 200 mm pl přes 100 do 500 m2 v rovině nebo ve svahu do 1:5 strojně</t>
  </si>
  <si>
    <t>-1318488643</t>
  </si>
  <si>
    <t>Rozprostření a urovnání ornice v rovině nebo ve svahu sklonu do 1:5 strojně při souvislé ploše přes 100 do 500 m2, tl. vrstvy do 200 mm</t>
  </si>
  <si>
    <t>https://podminky.urs.cz/item/CS_URS_2022_02/181351103</t>
  </si>
  <si>
    <t>"přebytečná ornice" (2778,0*0,2-(330,4+0,1+1,7+727,8*0,1))/0,1</t>
  </si>
  <si>
    <t>181451121</t>
  </si>
  <si>
    <t>Založení lučního trávníku výsevem pl přes 1000 m2 v rovině a ve svahu do 1:5</t>
  </si>
  <si>
    <t>-48005274</t>
  </si>
  <si>
    <t>Založení trávníku na půdě předem připravené plochy přes 1000 m2 výsevem včetně utažení lučního v rovině nebo na svahu do 1:5</t>
  </si>
  <si>
    <t>https://podminky.urs.cz/item/CS_URS_2022_02/181451121</t>
  </si>
  <si>
    <t>"dosypané plochy ornicí - viz. Tabulka kubatur D.1.1.2.20." 1366,8</t>
  </si>
  <si>
    <t>"ornice u TP km 0,792-0,803 - viz. D.1.1.2.6."0,25*(2,65+2,55)</t>
  </si>
  <si>
    <t>"ornice u TP km 1,114-1,128 - viz. D.1.1.2.8." 1,6*2,1+1,6*1,9</t>
  </si>
  <si>
    <t>22</t>
  </si>
  <si>
    <t>00572470</t>
  </si>
  <si>
    <t>osivo směs travní univerzál</t>
  </si>
  <si>
    <t>kg</t>
  </si>
  <si>
    <t>1715968585</t>
  </si>
  <si>
    <t>Poznámka k položce:_x000D_
20 g/m2</t>
  </si>
  <si>
    <t>(1374,5+727,8)*0,02*1,03</t>
  </si>
  <si>
    <t>23</t>
  </si>
  <si>
    <t>181951112</t>
  </si>
  <si>
    <t>Úprava pláně v hornině třídy těžitelnosti I skupiny 1 až 3 se zhutněním strojně</t>
  </si>
  <si>
    <t>973975459</t>
  </si>
  <si>
    <t>Úprava pláně vyrovnáním výškových rozdílů strojně v hornině třídy těžitelnosti I, skupiny 1 až 3 se zhutněním</t>
  </si>
  <si>
    <t>https://podminky.urs.cz/item/CS_URS_2022_02/181951112</t>
  </si>
  <si>
    <t>"viz. Tabulka kubatur D.1.1.2.20." 2349,0</t>
  </si>
  <si>
    <t>"přípočty - viz. D.1.1.2.1.b" 34,6+41+49,9+75,9+18,7</t>
  </si>
  <si>
    <t>24</t>
  </si>
  <si>
    <t>182151111</t>
  </si>
  <si>
    <t>Svahování v zářezech v hornině třídy těžitelnosti I skupiny 1 až 3 strojně</t>
  </si>
  <si>
    <t>-2094885112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</si>
  <si>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</si>
  <si>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https://podminky.urs.cz/item/CS_URS_2022_02/182151111</t>
  </si>
  <si>
    <t>"viz. Tabulka kubatur D.1.1.2.20." 472,7</t>
  </si>
  <si>
    <t>25</t>
  </si>
  <si>
    <t>182251101</t>
  </si>
  <si>
    <t>Svahování násypů strojně</t>
  </si>
  <si>
    <t>219572150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</si>
  <si>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</si>
  <si>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</si>
  <si>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"viz. Tabulka kubatur D.1.1.2.20." 1933,9</t>
  </si>
  <si>
    <t>26</t>
  </si>
  <si>
    <t>182351133</t>
  </si>
  <si>
    <t>Rozprostření ornice pl přes 500 m2 ve svahu nad 1:5 tl vrstvy do 200 mm strojně</t>
  </si>
  <si>
    <t>-1169226470</t>
  </si>
  <si>
    <t>Rozprostření a urovnání ornice ve svahu sklonu přes 1:5 strojně při souvislé ploše přes 500 m2, tl. vrstvy do 200 mm</t>
  </si>
  <si>
    <t>https://podminky.urs.cz/item/CS_URS_2022_02/182351133</t>
  </si>
  <si>
    <t>"viz. Tabulka kubatur D.1.1.2.20." 593,8</t>
  </si>
  <si>
    <t>"prosypání pohozu - viz. Vzorový př. řez D.1.1.2.1.b + Tabulka kubatur D.1.1.2.20." 40,2/0,3</t>
  </si>
  <si>
    <t>27</t>
  </si>
  <si>
    <t>183405211</t>
  </si>
  <si>
    <t>Výsev trávníku hydroosevem na ornici</t>
  </si>
  <si>
    <t>-1490811692</t>
  </si>
  <si>
    <t>https://podminky.urs.cz/item/CS_URS_2022_02/183405211</t>
  </si>
  <si>
    <t>Zakládání</t>
  </si>
  <si>
    <t>28</t>
  </si>
  <si>
    <t>274321511</t>
  </si>
  <si>
    <t>Základové pasy ze ŽB bez zvýšených nároků na prostředí tř. C 25/30</t>
  </si>
  <si>
    <t>1129354955</t>
  </si>
  <si>
    <t>Základy z betonu železového (bez výztuže) pasy z betonu bez zvláštních nároků na prostředí tř. C 25/30</t>
  </si>
  <si>
    <t>https://podminky.urs.cz/item/CS_URS_2022_02/274321511</t>
  </si>
  <si>
    <t>"prahy TP km 0,792-0,803 - viz. D.1.1.2.6." (2,6+3,3+3,2+3,0)*0,3*0,6</t>
  </si>
  <si>
    <t>"prahy TP km 0,979-0,989 - viz. D.1.1.2.7." (2,6+3,2)*2*0,3*0,6</t>
  </si>
  <si>
    <t>"prahy TP km 1,114-1,128- viz. D.1.1.2.8." (2,6+2,7+2,6+1,4)*0,3*0,6</t>
  </si>
  <si>
    <t>29</t>
  </si>
  <si>
    <t>274351121</t>
  </si>
  <si>
    <t>Zřízení bednění základových pasů rovného</t>
  </si>
  <si>
    <t>1685296921</t>
  </si>
  <si>
    <t>Bednění základů pasů rovné zřízení</t>
  </si>
  <si>
    <t>https://podminky.urs.cz/item/CS_URS_2022_02/274351121</t>
  </si>
  <si>
    <t>"prahy TP km 0,792-0,803 - viz. D.1.1.2.6." (2,6+3,3+3,2+3,0)*2*0,6+0,3*(0,85+0,75)*4</t>
  </si>
  <si>
    <t>"prahy TP km 0,979-0,989 - viz. D.1.1.2.7." (2,6+3,2)*2*2*0,6+0,3*(0,85+0,75)*4</t>
  </si>
  <si>
    <t>"prahy TP km 1,114-1,128- viz. D.1.1.2.8." (2,6+2,7+2,6+1,4)*2*0,6+0,3*(0,85+0,75+0,85+0,85+0,85+1,0+0,9+0,75)</t>
  </si>
  <si>
    <t>30</t>
  </si>
  <si>
    <t>274351122</t>
  </si>
  <si>
    <t>Odstranění bednění základových pasů rovného</t>
  </si>
  <si>
    <t>272198816</t>
  </si>
  <si>
    <t>Bednění základů pasů rovné odstranění</t>
  </si>
  <si>
    <t>https://podminky.urs.cz/item/CS_URS_2022_02/274351122</t>
  </si>
  <si>
    <t>31</t>
  </si>
  <si>
    <t>274362021</t>
  </si>
  <si>
    <t>Výztuž základových pasů svařovanými sítěmi Kari</t>
  </si>
  <si>
    <t>-601032342</t>
  </si>
  <si>
    <t>Výztuž základů pasů ze svařovaných sítí z drátů typu KARI</t>
  </si>
  <si>
    <t>https://podminky.urs.cz/item/CS_URS_2022_02/274362021</t>
  </si>
  <si>
    <t>"prahy TP km 0,792-0,803 - viz. D.1.1.2.6." 137,0*0,001</t>
  </si>
  <si>
    <t>"prahy TP km 0,979-0,989 - viz. D.1.1.2.7." 128,5*0,001</t>
  </si>
  <si>
    <t>"prahy TP km 1,114-1,128- viz. D.1.1.2.8." 111,0*0,001</t>
  </si>
  <si>
    <t>Vodorovné konstrukce</t>
  </si>
  <si>
    <t>32</t>
  </si>
  <si>
    <t>451314212</t>
  </si>
  <si>
    <t>Podklad pod dlažbu z betonu prostého C 25/30 tl přes 100 do 150 mm</t>
  </si>
  <si>
    <t>1676151773</t>
  </si>
  <si>
    <t>Podklad pod dlažbu z betonu prostého bez zvýšených nároků na prostředí tř. C 25/30 tl. přes 100 do 150 mm</t>
  </si>
  <si>
    <t>https://podminky.urs.cz/item/CS_URS_2022_02/451314212</t>
  </si>
  <si>
    <t>"předpolí TP km 0,792-0,803 - viz. D.1.1.2.6." 1,0*3,0+1,2*2,65+1,2*2,55+1,0*3,1</t>
  </si>
  <si>
    <t>"předpolí TP km 0,979-0,989 - viz. D.1.1.2.7." (1,0*2,9+1,2*2,55)*2</t>
  </si>
  <si>
    <t>"předpolí TP km 1,114-1,128 - viz. D.1.1.2.8." 3,0*2,8+1,2*2,1+1,1*1,9+3,0*2,2</t>
  </si>
  <si>
    <t>33</t>
  </si>
  <si>
    <t>452311121</t>
  </si>
  <si>
    <t>Podkladní desky z betonu prostého tř. C 8/10 otevřený výkop</t>
  </si>
  <si>
    <t>708588254</t>
  </si>
  <si>
    <t>Podkladní a zajišťovací konstrukce z betonu prostého v otevřeném výkopu desky pod potrubí, stoky a drobné objekty z betonu tř. C 8/10</t>
  </si>
  <si>
    <t>https://podminky.urs.cz/item/CS_URS_2022_02/452311121</t>
  </si>
  <si>
    <t>"trubka TP km 0,792-0,803 - viz. D.1.1.2.6." 10,35*0,85*0,1</t>
  </si>
  <si>
    <t>"trubka TP km 0,979-0,989 - viz. D.1.1.2.7." 9,75*0,85*0,1</t>
  </si>
  <si>
    <t>"trubka TP km 1,114-1,128 - viz. D.1.1.2.8." 13,8*0,85*0,1</t>
  </si>
  <si>
    <t>34</t>
  </si>
  <si>
    <t>452351101</t>
  </si>
  <si>
    <t>Bednění podkladních desek nebo bloků nebo sedlového lože otevřený výkop</t>
  </si>
  <si>
    <t>1629735150</t>
  </si>
  <si>
    <t>Bednění podkladních a zajišťovacích konstrukcí v otevřeném výkopu desek nebo sedlových loží pod potrubí, stoky a drobné objekty</t>
  </si>
  <si>
    <t>https://podminky.urs.cz/item/CS_URS_2022_02/452351101</t>
  </si>
  <si>
    <t>"trubka TP km 0,792-0,803 - viz. D.1.1.2.6." 10,35*2*0,1</t>
  </si>
  <si>
    <t>"trubka TP km 0,979-0,989 - viz. D.1.1.2.7." 9,75*2*0,1</t>
  </si>
  <si>
    <t>"trubka TP km 1,114-1,128 - viz. D.1.1.2.8." 13,8*2*0,1</t>
  </si>
  <si>
    <t>35</t>
  </si>
  <si>
    <t>464511111</t>
  </si>
  <si>
    <t>Pohoz z lomového kamene neupraveného tříděného z terénu</t>
  </si>
  <si>
    <t>-414358584</t>
  </si>
  <si>
    <t>Pohoz dna nebo svahů jakékoliv tloušťky z lomového kamene neupraveného tříděného z terénu</t>
  </si>
  <si>
    <t>https://podminky.urs.cz/item/CS_URS_2022_02/464511111</t>
  </si>
  <si>
    <t>Poznámka k položce:_x000D_
zrno 10-15 kg</t>
  </si>
  <si>
    <t>"opevnění příkopu - viz. Vzorový př. řez D.1.1.2.1.b + Tabulka kubatur D.1.1.2.20." 40,2</t>
  </si>
  <si>
    <t>36</t>
  </si>
  <si>
    <t>465513127</t>
  </si>
  <si>
    <t>Dlažba z lomového kamene na cementovou maltu s vyspárováním tl 200 mm</t>
  </si>
  <si>
    <t>-653975965</t>
  </si>
  <si>
    <t>Dlažba z lomového kamene lomařsky upraveného na cementovou maltu, s vyspárováním cementovou maltou, tl. kamene 200 mm</t>
  </si>
  <si>
    <t>https://podminky.urs.cz/item/CS_URS_2022_02/465513127</t>
  </si>
  <si>
    <t>Komunikace pozemní</t>
  </si>
  <si>
    <t>37</t>
  </si>
  <si>
    <t>561081121</t>
  </si>
  <si>
    <t>Zřízení podkladu ze zeminy upravené vápnem, cementem, směsnými pojivy tl přes 450 do 500 mm pl přes 1000 do 5000 m2</t>
  </si>
  <si>
    <t>1892477520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</si>
  <si>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</si>
  <si>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https://podminky.urs.cz/item/CS_URS_2022_02/561081121</t>
  </si>
  <si>
    <t>"viz. Vzorový př. řez D.1.1.2.1.b + Tabulka kubatur D.1.1.2.20." 394,2*5,7</t>
  </si>
  <si>
    <t>38</t>
  </si>
  <si>
    <t>58591002</t>
  </si>
  <si>
    <t>pojivo hydraulické pro stabilizaci zeminy 50% vápna</t>
  </si>
  <si>
    <t>-1927275595</t>
  </si>
  <si>
    <t>"5%=44,2 kg/m2" 2467,04*44,2*0,001</t>
  </si>
  <si>
    <t>39</t>
  </si>
  <si>
    <t>564851111</t>
  </si>
  <si>
    <t>Podklad ze štěrkodrtě ŠD plochy přes 100 m2 tl 150 mm</t>
  </si>
  <si>
    <t>687740197</t>
  </si>
  <si>
    <t>Podklad ze štěrkodrti ŠD s rozprostřením a zhutněním plochy přes 100 m2, po zhutnění tl. 150 mm</t>
  </si>
  <si>
    <t>https://podminky.urs.cz/item/CS_URS_2022_02/564851111</t>
  </si>
  <si>
    <t>"viz. Tabulka kubatur D.1.1.2.20." 2083,9+2248,4</t>
  </si>
  <si>
    <t>"přípočty - viz. D.1.1.2.1.b" (34,6+41+49,9+75,9+18,7)*2</t>
  </si>
  <si>
    <t>40</t>
  </si>
  <si>
    <t>565155121</t>
  </si>
  <si>
    <t>Asfaltový beton vrstva podkladní ACP 16+ (obalované kamenivo OKS) tl 70 mm š přes 3 m</t>
  </si>
  <si>
    <t>2119335184</t>
  </si>
  <si>
    <t>Asfaltový beton vrstva podkladní ACP 16+ (obalované kamenivo střednězrnné - OKS) s rozprostřením a zhutněním v pruhu šířky přes 3 m, po zhutnění tl. 70 mm</t>
  </si>
  <si>
    <t>https://podminky.urs.cz/item/CS_URS_2022_02/565155121</t>
  </si>
  <si>
    <t>"viz. Vzorový př. řez D.1.1.2.1.b" 394,2*4,23</t>
  </si>
  <si>
    <t>41</t>
  </si>
  <si>
    <t>569941131</t>
  </si>
  <si>
    <t>Zpevnění krajnic asfaltovým recyklátem tl 110 mm</t>
  </si>
  <si>
    <t>1103448720</t>
  </si>
  <si>
    <t>Zpevnění krajnic nebo komunikací pro pěší s rozprostřením a zhutněním, po zhutnění asfaltovým recyklátem tl. 110 mm</t>
  </si>
  <si>
    <t>https://podminky.urs.cz/item/CS_URS_2022_02/569941131</t>
  </si>
  <si>
    <t>"viz. Vzorový př. řez D.1.1.2.1.b" 394,2*0,25*2</t>
  </si>
  <si>
    <t>42</t>
  </si>
  <si>
    <t>573111112</t>
  </si>
  <si>
    <t>Postřik živičný infiltrační s posypem z asfaltu množství 1 kg/m2</t>
  </si>
  <si>
    <t>-2075428521</t>
  </si>
  <si>
    <t>Postřik infiltrační PI z asfaltu silničního s posypem kamenivem, v množství 1,00 kg/m2</t>
  </si>
  <si>
    <t>https://podminky.urs.cz/item/CS_URS_2022_02/573111112</t>
  </si>
  <si>
    <t>"viz. Vzorový př. řez D.1.1.2.1.b" 394,2*4,67</t>
  </si>
  <si>
    <t>43</t>
  </si>
  <si>
    <t>573211112</t>
  </si>
  <si>
    <t>Postřik živičný spojovací z asfaltu v množství 0,70 kg/m2</t>
  </si>
  <si>
    <t>1442903071</t>
  </si>
  <si>
    <t>Postřik spojovací PS bez posypu kamenivem z asfaltu silničního, v množství 0,70 kg/m2</t>
  </si>
  <si>
    <t>https://podminky.urs.cz/item/CS_URS_2022_02/573211112</t>
  </si>
  <si>
    <t>"viz. Vzorový př. řez D.1.1.2.1.b" 394,2*4,12</t>
  </si>
  <si>
    <t>44</t>
  </si>
  <si>
    <t>577134221</t>
  </si>
  <si>
    <t>Asfaltový beton vrstva obrusná ACO 11 (ABS) tř. II tl 40 mm š přes 3 m z nemodifikovaného asfaltu</t>
  </si>
  <si>
    <t>699007726</t>
  </si>
  <si>
    <t>Asfaltový beton vrstva obrusná ACO 11 (ABS) s rozprostřením a se zhutněním z nemodifikovaného asfaltu v pruhu šířky přes 3 m tř. II, po zhutnění tl. 40 mm</t>
  </si>
  <si>
    <t>https://podminky.urs.cz/item/CS_URS_2022_02/577134221</t>
  </si>
  <si>
    <t>"viz. Vzorový př. řez D.1.1.2.1.b" 394,2*4,06</t>
  </si>
  <si>
    <t>Trubní vedení</t>
  </si>
  <si>
    <t>45</t>
  </si>
  <si>
    <t>899999018-R</t>
  </si>
  <si>
    <t>Řezání trub PP DN 500 0°- 60</t>
  </si>
  <si>
    <t>2020627499</t>
  </si>
  <si>
    <t>"TP km 0,792-0,803 - viz. D.1.1.2.6." 2</t>
  </si>
  <si>
    <t>"TP km 0,979-0,989 - viz. D.1.1.2.7." 2</t>
  </si>
  <si>
    <t>"TP km 1,114-1,128 - viz. D.1.1.2.8." 2</t>
  </si>
  <si>
    <t>Ostatní konstrukce a práce, bourání</t>
  </si>
  <si>
    <t>46</t>
  </si>
  <si>
    <t>916131213</t>
  </si>
  <si>
    <t>Osazení silničního obrubníku betonového stojatého s boční opěrou do lože z betonu prostého</t>
  </si>
  <si>
    <t>m</t>
  </si>
  <si>
    <t>-1717646140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</si>
  <si>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</si>
  <si>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https://podminky.urs.cz/item/CS_URS_2022_02/916131213</t>
  </si>
  <si>
    <t>"sjezdy - viz. D.1.1.2.1.b" 13+8+8+8+8</t>
  </si>
  <si>
    <t>47</t>
  </si>
  <si>
    <t>59217031</t>
  </si>
  <si>
    <t>obrubník betonový silniční 1000x150x250mm</t>
  </si>
  <si>
    <t>-478916315</t>
  </si>
  <si>
    <t>48</t>
  </si>
  <si>
    <t>916991121</t>
  </si>
  <si>
    <t>Lože pod obrubníky, krajníky nebo obruby z dlažebních kostek z betonu prostého</t>
  </si>
  <si>
    <t>1379689297</t>
  </si>
  <si>
    <t>Lože pod obrubníky, krajníky nebo obruby z dlažebních kostek z betonu prostého</t>
  </si>
  <si>
    <t>https://podminky.urs.cz/item/CS_URS_2022_02/916991121</t>
  </si>
  <si>
    <t>"lože nad 10 cm" 45,0*0,45*0,05</t>
  </si>
  <si>
    <t>49</t>
  </si>
  <si>
    <t>919551013</t>
  </si>
  <si>
    <t>Zřízení propustků z trub plastových DN 500</t>
  </si>
  <si>
    <t>1247231598</t>
  </si>
  <si>
    <t>Zřízení propustků a hospodářských přejezdů z trub plastových do DN 500</t>
  </si>
  <si>
    <t>https://podminky.urs.cz/item/CS_URS_2022_02/919551013</t>
  </si>
  <si>
    <t>Poznámka k položce:_x000D_
V cenách jsou započteny i náklady na montáž potrubí na betonové pražce nebo silniční panely včetně dodávky podkladních prefabrikátů,
 bednění a obetonování potrubí.</t>
  </si>
  <si>
    <t>"TP km 0,792-0,803 - viz. D.1.1.2.6." 10,95</t>
  </si>
  <si>
    <t>"TP km 0,979-0,989 - viz. D.1.1.2.7." 10,35</t>
  </si>
  <si>
    <t>"TP km 1,114-1,128 - viz. D.1.1.2.8." 14,4</t>
  </si>
  <si>
    <t>50</t>
  </si>
  <si>
    <t>28617280</t>
  </si>
  <si>
    <t>trubka kanalizační PP korugovaná DN 500x6000mm SN16</t>
  </si>
  <si>
    <t>1766415524</t>
  </si>
  <si>
    <t>35,7*1,02</t>
  </si>
  <si>
    <t>998</t>
  </si>
  <si>
    <t>Přesun hmot</t>
  </si>
  <si>
    <t>51</t>
  </si>
  <si>
    <t>998225111</t>
  </si>
  <si>
    <t>Přesun hmot pro pozemní komunikace s krytem z kamene, monolitickým betonovým nebo živičným</t>
  </si>
  <si>
    <t>-2047535431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</si>
  <si>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</si>
  <si>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</si>
  <si>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</si>
  <si>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</si>
  <si>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</si>
  <si>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</si>
  <si>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</si>
  <si>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</si>
  <si>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</si>
  <si>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</si>
  <si>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</si>
  <si>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</si>
  <si>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</si>
  <si>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</si>
  <si>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-540986629</t>
  </si>
  <si>
    <t xml:space="preserve">Zřízení zařízení staveniště a jeho následné odstranění. </t>
  </si>
  <si>
    <t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 (včetně osetí travním semenem), náhrada za dočasné zábory ploch. Zřízení a odstranění dočasných sjezdů, nájezdů, lávek přes výkopy. Zajištění výkopů zábradlím. Zřízení čistících zón před výjezdem z obvodu staveniště. Zajištění bezpečnosti práce. Ochrany životního prostředí (stromů, porostů a vegetačních ploch dle ČSN 83 9061). _x000D_
Plocha zařízení staveniště na parcele KN 762 v k.ú. Vřesce bude zpevněna silničními panely - 180 m2. Před pokládkou panelů bude provedena skrývka ornice v tl. 200 mm, která bude po ukončení stavby opět rozprostřena. Poté bude provedena rekultivace plochy, spočívající min. v kypření, hnojení, smykování atd.</t>
  </si>
  <si>
    <t>031004000</t>
  </si>
  <si>
    <t>Práce v ochranném pásmu</t>
  </si>
  <si>
    <t>2016342533</t>
  </si>
  <si>
    <t>Poznámka k položce:_x000D_
Práce v ochranném pásmu lesa.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</si>
  <si>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</si>
  <si>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</si>
  <si>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</si>
  <si>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</si>
  <si>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</si>
  <si>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Poznámka k položce:_x000D_
cesta dl. 394 m</t>
  </si>
  <si>
    <t>091003000</t>
  </si>
  <si>
    <t>Geodetické práce po výstavbě</t>
  </si>
  <si>
    <t>-1902243394</t>
  </si>
  <si>
    <t>Poznámka k položce:_x000D_
Geodetické zaměření skutečně provedeného díla pro kolaudační řízení a zápis díla do KN. 3x v grafické (tištěné) podobě a 1x v digitálním vyhotovení.</t>
  </si>
  <si>
    <t>091204000</t>
  </si>
  <si>
    <t>Dokumentace skutečného provedení stavby</t>
  </si>
  <si>
    <t>-955265231</t>
  </si>
  <si>
    <t xml:space="preserve">Poznámka k položce:_x000D_
Vypracování projektové dokumentace skutečného provedení díla 3x v grafické (tištěné) podobě a 1x v digitálním vyhotovení_x000D_
</t>
  </si>
  <si>
    <t>091404000</t>
  </si>
  <si>
    <t>Zkoušky, atesty a revize podle ČSN a případných jiných právních nebo technických předpisů</t>
  </si>
  <si>
    <t>318486557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</si>
  <si>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</si>
  <si>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091405000</t>
  </si>
  <si>
    <t xml:space="preserve">Náhrada porušených drenáží </t>
  </si>
  <si>
    <t>-1740986412</t>
  </si>
  <si>
    <t>Náhrada porušených drenáží</t>
  </si>
  <si>
    <t xml:space="preserve">Poznámka k položce:_x000D_
V ceně je zahrnuto: 10 m drenážní trubky vč. spojek, výkop, hutněný zásyp vytěženou zeminou, lože a obsyp štěrkopískem._x000D_
</t>
  </si>
  <si>
    <t>091806001</t>
  </si>
  <si>
    <t>Analýza všech druhů odpadů ukládaných na skládku</t>
  </si>
  <si>
    <t>-753366199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</si>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</sst>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9" fillId="4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3" xfId="0" applyFont="1" applyBorder="1" applyAlignment="1">
      <alignment horizontal="center" vertical="center"/>
    </xf>
    <xf numFmtId="49" fontId="19" fillId="0" borderId="23" xfId="0" applyNumberFormat="1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167" fontId="19" fillId="0" borderId="23" xfId="0" applyNumberFormat="1" applyFont="1" applyBorder="1" applyAlignment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7151101" TargetMode="External"/><Relationship Id="rId18" Type="http://schemas.openxmlformats.org/officeDocument/2006/relationships/hyperlink" Target="https://podminky.urs.cz/item/CS_URS_2022_02/181351103" TargetMode="External"/><Relationship Id="rId26" Type="http://schemas.openxmlformats.org/officeDocument/2006/relationships/hyperlink" Target="https://podminky.urs.cz/item/CS_URS_2022_02/274351121" TargetMode="External"/><Relationship Id="rId39" Type="http://schemas.openxmlformats.org/officeDocument/2006/relationships/hyperlink" Target="https://podminky.urs.cz/item/CS_URS_2022_02/573211112" TargetMode="External"/><Relationship Id="rId21" Type="http://schemas.openxmlformats.org/officeDocument/2006/relationships/hyperlink" Target="https://podminky.urs.cz/item/CS_URS_2022_02/182151111" TargetMode="External"/><Relationship Id="rId34" Type="http://schemas.openxmlformats.org/officeDocument/2006/relationships/hyperlink" Target="https://podminky.urs.cz/item/CS_URS_2022_02/561081121" TargetMode="External"/><Relationship Id="rId42" Type="http://schemas.openxmlformats.org/officeDocument/2006/relationships/hyperlink" Target="https://podminky.urs.cz/item/CS_URS_2022_02/916991121" TargetMode="External"/><Relationship Id="rId7" Type="http://schemas.openxmlformats.org/officeDocument/2006/relationships/hyperlink" Target="https://podminky.urs.cz/item/CS_URS_2022_02/131251100" TargetMode="External"/><Relationship Id="rId2" Type="http://schemas.openxmlformats.org/officeDocument/2006/relationships/hyperlink" Target="https://podminky.urs.cz/item/CS_URS_2022_02/112155215" TargetMode="External"/><Relationship Id="rId16" Type="http://schemas.openxmlformats.org/officeDocument/2006/relationships/hyperlink" Target="https://podminky.urs.cz/item/CS_URS_2022_02/171251201" TargetMode="External"/><Relationship Id="rId29" Type="http://schemas.openxmlformats.org/officeDocument/2006/relationships/hyperlink" Target="https://podminky.urs.cz/item/CS_URS_2022_02/451314212" TargetMode="External"/><Relationship Id="rId1" Type="http://schemas.openxmlformats.org/officeDocument/2006/relationships/hyperlink" Target="https://podminky.urs.cz/item/CS_URS_2022_02/112101101" TargetMode="External"/><Relationship Id="rId6" Type="http://schemas.openxmlformats.org/officeDocument/2006/relationships/hyperlink" Target="https://podminky.urs.cz/item/CS_URS_2022_02/122911121" TargetMode="External"/><Relationship Id="rId11" Type="http://schemas.openxmlformats.org/officeDocument/2006/relationships/hyperlink" Target="https://podminky.urs.cz/item/CS_URS_2022_02/162751117" TargetMode="External"/><Relationship Id="rId24" Type="http://schemas.openxmlformats.org/officeDocument/2006/relationships/hyperlink" Target="https://podminky.urs.cz/item/CS_URS_2022_02/183405211" TargetMode="External"/><Relationship Id="rId32" Type="http://schemas.openxmlformats.org/officeDocument/2006/relationships/hyperlink" Target="https://podminky.urs.cz/item/CS_URS_2022_02/464511111" TargetMode="External"/><Relationship Id="rId37" Type="http://schemas.openxmlformats.org/officeDocument/2006/relationships/hyperlink" Target="https://podminky.urs.cz/item/CS_URS_2022_02/569941131" TargetMode="External"/><Relationship Id="rId40" Type="http://schemas.openxmlformats.org/officeDocument/2006/relationships/hyperlink" Target="https://podminky.urs.cz/item/CS_URS_2022_02/577134221" TargetMode="External"/><Relationship Id="rId45" Type="http://schemas.openxmlformats.org/officeDocument/2006/relationships/drawing" Target="../drawings/drawing2.xml"/><Relationship Id="rId5" Type="http://schemas.openxmlformats.org/officeDocument/2006/relationships/hyperlink" Target="https://podminky.urs.cz/item/CS_URS_2022_02/122252204" TargetMode="External"/><Relationship Id="rId15" Type="http://schemas.openxmlformats.org/officeDocument/2006/relationships/hyperlink" Target="https://podminky.urs.cz/item/CS_URS_2022_02/171201231" TargetMode="External"/><Relationship Id="rId23" Type="http://schemas.openxmlformats.org/officeDocument/2006/relationships/hyperlink" Target="https://podminky.urs.cz/item/CS_URS_2022_02/182351133" TargetMode="External"/><Relationship Id="rId28" Type="http://schemas.openxmlformats.org/officeDocument/2006/relationships/hyperlink" Target="https://podminky.urs.cz/item/CS_URS_2022_02/274362021" TargetMode="External"/><Relationship Id="rId36" Type="http://schemas.openxmlformats.org/officeDocument/2006/relationships/hyperlink" Target="https://podminky.urs.cz/item/CS_URS_2022_02/565155121" TargetMode="External"/><Relationship Id="rId10" Type="http://schemas.openxmlformats.org/officeDocument/2006/relationships/hyperlink" Target="https://podminky.urs.cz/item/CS_URS_2022_02/162301951" TargetMode="External"/><Relationship Id="rId19" Type="http://schemas.openxmlformats.org/officeDocument/2006/relationships/hyperlink" Target="https://podminky.urs.cz/item/CS_URS_2022_02/181451121" TargetMode="External"/><Relationship Id="rId31" Type="http://schemas.openxmlformats.org/officeDocument/2006/relationships/hyperlink" Target="https://podminky.urs.cz/item/CS_URS_2022_02/452351101" TargetMode="External"/><Relationship Id="rId44" Type="http://schemas.openxmlformats.org/officeDocument/2006/relationships/hyperlink" Target="https://podminky.urs.cz/item/CS_URS_2022_02/998225111" TargetMode="External"/><Relationship Id="rId4" Type="http://schemas.openxmlformats.org/officeDocument/2006/relationships/hyperlink" Target="https://podminky.urs.cz/item/CS_URS_2022_02/121151123" TargetMode="External"/><Relationship Id="rId9" Type="http://schemas.openxmlformats.org/officeDocument/2006/relationships/hyperlink" Target="https://podminky.urs.cz/item/CS_URS_2022_02/162201411" TargetMode="External"/><Relationship Id="rId14" Type="http://schemas.openxmlformats.org/officeDocument/2006/relationships/hyperlink" Target="https://podminky.urs.cz/item/CS_URS_2022_02/171151131" TargetMode="External"/><Relationship Id="rId22" Type="http://schemas.openxmlformats.org/officeDocument/2006/relationships/hyperlink" Target="https://podminky.urs.cz/item/CS_URS_2022_02/182251101" TargetMode="External"/><Relationship Id="rId27" Type="http://schemas.openxmlformats.org/officeDocument/2006/relationships/hyperlink" Target="https://podminky.urs.cz/item/CS_URS_2022_02/274351122" TargetMode="External"/><Relationship Id="rId30" Type="http://schemas.openxmlformats.org/officeDocument/2006/relationships/hyperlink" Target="https://podminky.urs.cz/item/CS_URS_2022_02/452311121" TargetMode="External"/><Relationship Id="rId35" Type="http://schemas.openxmlformats.org/officeDocument/2006/relationships/hyperlink" Target="https://podminky.urs.cz/item/CS_URS_2022_02/564851111" TargetMode="External"/><Relationship Id="rId43" Type="http://schemas.openxmlformats.org/officeDocument/2006/relationships/hyperlink" Target="https://podminky.urs.cz/item/CS_URS_2022_02/919551013" TargetMode="External"/><Relationship Id="rId8" Type="http://schemas.openxmlformats.org/officeDocument/2006/relationships/hyperlink" Target="https://podminky.urs.cz/item/CS_URS_2022_02/132251251" TargetMode="External"/><Relationship Id="rId3" Type="http://schemas.openxmlformats.org/officeDocument/2006/relationships/hyperlink" Target="https://podminky.urs.cz/item/CS_URS_2022_02/112251221" TargetMode="External"/><Relationship Id="rId12" Type="http://schemas.openxmlformats.org/officeDocument/2006/relationships/hyperlink" Target="https://podminky.urs.cz/item/CS_URS_2022_02/162751119" TargetMode="External"/><Relationship Id="rId17" Type="http://schemas.openxmlformats.org/officeDocument/2006/relationships/hyperlink" Target="https://podminky.urs.cz/item/CS_URS_2022_02/174151101" TargetMode="External"/><Relationship Id="rId25" Type="http://schemas.openxmlformats.org/officeDocument/2006/relationships/hyperlink" Target="https://podminky.urs.cz/item/CS_URS_2022_02/274321511" TargetMode="External"/><Relationship Id="rId33" Type="http://schemas.openxmlformats.org/officeDocument/2006/relationships/hyperlink" Target="https://podminky.urs.cz/item/CS_URS_2022_02/465513127" TargetMode="External"/><Relationship Id="rId38" Type="http://schemas.openxmlformats.org/officeDocument/2006/relationships/hyperlink" Target="https://podminky.urs.cz/item/CS_URS_2022_02/573111112" TargetMode="External"/><Relationship Id="rId20" Type="http://schemas.openxmlformats.org/officeDocument/2006/relationships/hyperlink" Target="https://podminky.urs.cz/item/CS_URS_2022_02/181951112" TargetMode="External"/><Relationship Id="rId41" Type="http://schemas.openxmlformats.org/officeDocument/2006/relationships/hyperlink" Target="https://podminky.urs.cz/item/CS_URS_2022_02/91613121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72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R5" s="18"/>
      <c r="BE5" s="269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7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R6" s="18"/>
      <c r="BE6" s="270"/>
      <c r="BS6" s="15" t="s">
        <v>6</v>
      </c>
    </row>
    <row r="7" spans="1:74" ht="12" customHeight="1">
      <c r="B7" s="18"/>
      <c r="D7" s="25" t="s">
        <v>18</v>
      </c>
      <c r="K7" s="23" t="s">
        <v>19</v>
      </c>
      <c r="AK7" s="25" t="s">
        <v>20</v>
      </c>
      <c r="AN7" s="23" t="s">
        <v>19</v>
      </c>
      <c r="AR7" s="18"/>
      <c r="BE7" s="270"/>
      <c r="BS7" s="15" t="s">
        <v>6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6" t="s">
        <v>24</v>
      </c>
      <c r="AR8" s="18"/>
      <c r="BE8" s="270"/>
      <c r="BS8" s="15" t="s">
        <v>6</v>
      </c>
    </row>
    <row r="9" spans="1:74" ht="14.45" customHeight="1">
      <c r="B9" s="18"/>
      <c r="AR9" s="18"/>
      <c r="BE9" s="270"/>
      <c r="BS9" s="15" t="s">
        <v>6</v>
      </c>
    </row>
    <row r="10" spans="1:74" ht="12" customHeight="1">
      <c r="B10" s="18"/>
      <c r="D10" s="25" t="s">
        <v>25</v>
      </c>
      <c r="AK10" s="25" t="s">
        <v>26</v>
      </c>
      <c r="AN10" s="23" t="s">
        <v>19</v>
      </c>
      <c r="AR10" s="18"/>
      <c r="BE10" s="270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19</v>
      </c>
      <c r="AR11" s="18"/>
      <c r="BE11" s="270"/>
      <c r="BS11" s="15" t="s">
        <v>6</v>
      </c>
    </row>
    <row r="12" spans="1:74" ht="6.95" customHeight="1">
      <c r="B12" s="18"/>
      <c r="AR12" s="18"/>
      <c r="BE12" s="270"/>
      <c r="BS12" s="15" t="s">
        <v>6</v>
      </c>
    </row>
    <row r="13" spans="1:74" ht="12" customHeight="1">
      <c r="B13" s="18"/>
      <c r="D13" s="25" t="s">
        <v>29</v>
      </c>
      <c r="AK13" s="25" t="s">
        <v>26</v>
      </c>
      <c r="AN13" s="27" t="s">
        <v>30</v>
      </c>
      <c r="AR13" s="18"/>
      <c r="BE13" s="270"/>
      <c r="BS13" s="15" t="s">
        <v>6</v>
      </c>
    </row>
    <row r="14" spans="1:74" ht="12.75">
      <c r="B14" s="18"/>
      <c r="E14" s="274" t="s">
        <v>30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5" t="s">
        <v>28</v>
      </c>
      <c r="AN14" s="27" t="s">
        <v>30</v>
      </c>
      <c r="AR14" s="18"/>
      <c r="BE14" s="270"/>
      <c r="BS14" s="15" t="s">
        <v>6</v>
      </c>
    </row>
    <row r="15" spans="1:74" ht="6.95" customHeight="1">
      <c r="B15" s="18"/>
      <c r="AR15" s="18"/>
      <c r="BE15" s="270"/>
      <c r="BS15" s="15" t="s">
        <v>4</v>
      </c>
    </row>
    <row r="16" spans="1:74" ht="12" customHeight="1">
      <c r="B16" s="18"/>
      <c r="D16" s="25" t="s">
        <v>31</v>
      </c>
      <c r="AK16" s="25" t="s">
        <v>26</v>
      </c>
      <c r="AN16" s="23" t="s">
        <v>19</v>
      </c>
      <c r="AR16" s="18"/>
      <c r="BE16" s="270"/>
      <c r="BS16" s="15" t="s">
        <v>4</v>
      </c>
    </row>
    <row r="17" spans="2:71" ht="18.399999999999999" customHeight="1">
      <c r="B17" s="18"/>
      <c r="E17" s="23" t="s">
        <v>32</v>
      </c>
      <c r="AK17" s="25" t="s">
        <v>28</v>
      </c>
      <c r="AN17" s="23" t="s">
        <v>19</v>
      </c>
      <c r="AR17" s="18"/>
      <c r="BE17" s="270"/>
      <c r="BS17" s="15" t="s">
        <v>33</v>
      </c>
    </row>
    <row r="18" spans="2:71" ht="6.95" customHeight="1">
      <c r="B18" s="18"/>
      <c r="AR18" s="18"/>
      <c r="BE18" s="270"/>
      <c r="BS18" s="15" t="s">
        <v>6</v>
      </c>
    </row>
    <row r="19" spans="2:71" ht="12" customHeight="1">
      <c r="B19" s="18"/>
      <c r="D19" s="25" t="s">
        <v>34</v>
      </c>
      <c r="AK19" s="25" t="s">
        <v>26</v>
      </c>
      <c r="AN19" s="23" t="s">
        <v>19</v>
      </c>
      <c r="AR19" s="18"/>
      <c r="BE19" s="270"/>
      <c r="BS19" s="15" t="s">
        <v>6</v>
      </c>
    </row>
    <row r="20" spans="2:71" ht="18.399999999999999" customHeight="1">
      <c r="B20" s="18"/>
      <c r="E20" s="23" t="s">
        <v>22</v>
      </c>
      <c r="AK20" s="25" t="s">
        <v>28</v>
      </c>
      <c r="AN20" s="23" t="s">
        <v>19</v>
      </c>
      <c r="AR20" s="18"/>
      <c r="BE20" s="270"/>
      <c r="BS20" s="15" t="s">
        <v>33</v>
      </c>
    </row>
    <row r="21" spans="2:71" ht="6.95" customHeight="1">
      <c r="B21" s="18"/>
      <c r="AR21" s="18"/>
      <c r="BE21" s="270"/>
    </row>
    <row r="22" spans="2:71" ht="12" customHeight="1">
      <c r="B22" s="18"/>
      <c r="D22" s="25" t="s">
        <v>35</v>
      </c>
      <c r="AR22" s="18"/>
      <c r="BE22" s="270"/>
    </row>
    <row r="23" spans="2:71" ht="47.25" customHeight="1">
      <c r="B23" s="18"/>
      <c r="E23" s="276" t="s">
        <v>36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R23" s="18"/>
      <c r="BE23" s="270"/>
    </row>
    <row r="24" spans="2:71" ht="6.95" customHeight="1">
      <c r="B24" s="18"/>
      <c r="AR24" s="18"/>
      <c r="BE24" s="270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70"/>
    </row>
    <row r="26" spans="2:71" s="1" customFormat="1" ht="25.9" customHeight="1">
      <c r="B26" s="30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77">
        <f>ROUND(AG54,2)</f>
        <v>0</v>
      </c>
      <c r="AL26" s="278"/>
      <c r="AM26" s="278"/>
      <c r="AN26" s="278"/>
      <c r="AO26" s="278"/>
      <c r="AR26" s="30"/>
      <c r="BE26" s="270"/>
    </row>
    <row r="27" spans="2:71" s="1" customFormat="1" ht="6.95" customHeight="1">
      <c r="B27" s="30"/>
      <c r="AR27" s="30"/>
      <c r="BE27" s="270"/>
    </row>
    <row r="28" spans="2:71" s="1" customFormat="1" ht="12.75">
      <c r="B28" s="30"/>
      <c r="L28" s="279" t="s">
        <v>38</v>
      </c>
      <c r="M28" s="279"/>
      <c r="N28" s="279"/>
      <c r="O28" s="279"/>
      <c r="P28" s="279"/>
      <c r="W28" s="279" t="s">
        <v>39</v>
      </c>
      <c r="X28" s="279"/>
      <c r="Y28" s="279"/>
      <c r="Z28" s="279"/>
      <c r="AA28" s="279"/>
      <c r="AB28" s="279"/>
      <c r="AC28" s="279"/>
      <c r="AD28" s="279"/>
      <c r="AE28" s="279"/>
      <c r="AK28" s="279" t="s">
        <v>40</v>
      </c>
      <c r="AL28" s="279"/>
      <c r="AM28" s="279"/>
      <c r="AN28" s="279"/>
      <c r="AO28" s="279"/>
      <c r="AR28" s="30"/>
      <c r="BE28" s="270"/>
    </row>
    <row r="29" spans="2:71" s="2" customFormat="1" ht="14.45" customHeight="1">
      <c r="B29" s="33"/>
      <c r="D29" s="25" t="s">
        <v>41</v>
      </c>
      <c r="F29" s="25" t="s">
        <v>42</v>
      </c>
      <c r="L29" s="264">
        <v>0.21</v>
      </c>
      <c r="M29" s="263"/>
      <c r="N29" s="263"/>
      <c r="O29" s="263"/>
      <c r="P29" s="263"/>
      <c r="W29" s="262">
        <f>ROUND(AZ54, 2)</f>
        <v>0</v>
      </c>
      <c r="X29" s="263"/>
      <c r="Y29" s="263"/>
      <c r="Z29" s="263"/>
      <c r="AA29" s="263"/>
      <c r="AB29" s="263"/>
      <c r="AC29" s="263"/>
      <c r="AD29" s="263"/>
      <c r="AE29" s="263"/>
      <c r="AK29" s="262">
        <f>ROUND(AV54, 2)</f>
        <v>0</v>
      </c>
      <c r="AL29" s="263"/>
      <c r="AM29" s="263"/>
      <c r="AN29" s="263"/>
      <c r="AO29" s="263"/>
      <c r="AR29" s="33"/>
      <c r="BE29" s="271"/>
    </row>
    <row r="30" spans="2:71" s="2" customFormat="1" ht="14.45" customHeight="1">
      <c r="B30" s="33"/>
      <c r="F30" s="25" t="s">
        <v>43</v>
      </c>
      <c r="L30" s="264">
        <v>0.15</v>
      </c>
      <c r="M30" s="263"/>
      <c r="N30" s="263"/>
      <c r="O30" s="263"/>
      <c r="P30" s="263"/>
      <c r="W30" s="262">
        <f>ROUND(BA54, 2)</f>
        <v>0</v>
      </c>
      <c r="X30" s="263"/>
      <c r="Y30" s="263"/>
      <c r="Z30" s="263"/>
      <c r="AA30" s="263"/>
      <c r="AB30" s="263"/>
      <c r="AC30" s="263"/>
      <c r="AD30" s="263"/>
      <c r="AE30" s="263"/>
      <c r="AK30" s="262">
        <f>ROUND(AW54, 2)</f>
        <v>0</v>
      </c>
      <c r="AL30" s="263"/>
      <c r="AM30" s="263"/>
      <c r="AN30" s="263"/>
      <c r="AO30" s="263"/>
      <c r="AR30" s="33"/>
      <c r="BE30" s="271"/>
    </row>
    <row r="31" spans="2:71" s="2" customFormat="1" ht="14.45" hidden="1" customHeight="1">
      <c r="B31" s="33"/>
      <c r="F31" s="25" t="s">
        <v>44</v>
      </c>
      <c r="L31" s="264">
        <v>0.21</v>
      </c>
      <c r="M31" s="263"/>
      <c r="N31" s="263"/>
      <c r="O31" s="263"/>
      <c r="P31" s="263"/>
      <c r="W31" s="262">
        <f>ROUND(BB54, 2)</f>
        <v>0</v>
      </c>
      <c r="X31" s="263"/>
      <c r="Y31" s="263"/>
      <c r="Z31" s="263"/>
      <c r="AA31" s="263"/>
      <c r="AB31" s="263"/>
      <c r="AC31" s="263"/>
      <c r="AD31" s="263"/>
      <c r="AE31" s="263"/>
      <c r="AK31" s="262">
        <v>0</v>
      </c>
      <c r="AL31" s="263"/>
      <c r="AM31" s="263"/>
      <c r="AN31" s="263"/>
      <c r="AO31" s="263"/>
      <c r="AR31" s="33"/>
      <c r="BE31" s="271"/>
    </row>
    <row r="32" spans="2:71" s="2" customFormat="1" ht="14.45" hidden="1" customHeight="1">
      <c r="B32" s="33"/>
      <c r="F32" s="25" t="s">
        <v>45</v>
      </c>
      <c r="L32" s="264">
        <v>0.15</v>
      </c>
      <c r="M32" s="263"/>
      <c r="N32" s="263"/>
      <c r="O32" s="263"/>
      <c r="P32" s="263"/>
      <c r="W32" s="262">
        <f>ROUND(BC54, 2)</f>
        <v>0</v>
      </c>
      <c r="X32" s="263"/>
      <c r="Y32" s="263"/>
      <c r="Z32" s="263"/>
      <c r="AA32" s="263"/>
      <c r="AB32" s="263"/>
      <c r="AC32" s="263"/>
      <c r="AD32" s="263"/>
      <c r="AE32" s="263"/>
      <c r="AK32" s="262">
        <v>0</v>
      </c>
      <c r="AL32" s="263"/>
      <c r="AM32" s="263"/>
      <c r="AN32" s="263"/>
      <c r="AO32" s="263"/>
      <c r="AR32" s="33"/>
      <c r="BE32" s="271"/>
    </row>
    <row r="33" spans="2:44" s="2" customFormat="1" ht="14.45" hidden="1" customHeight="1">
      <c r="B33" s="33"/>
      <c r="F33" s="25" t="s">
        <v>46</v>
      </c>
      <c r="L33" s="264">
        <v>0</v>
      </c>
      <c r="M33" s="263"/>
      <c r="N33" s="263"/>
      <c r="O33" s="263"/>
      <c r="P33" s="263"/>
      <c r="W33" s="262">
        <f>ROUND(BD54, 2)</f>
        <v>0</v>
      </c>
      <c r="X33" s="263"/>
      <c r="Y33" s="263"/>
      <c r="Z33" s="263"/>
      <c r="AA33" s="263"/>
      <c r="AB33" s="263"/>
      <c r="AC33" s="263"/>
      <c r="AD33" s="263"/>
      <c r="AE33" s="263"/>
      <c r="AK33" s="262">
        <v>0</v>
      </c>
      <c r="AL33" s="263"/>
      <c r="AM33" s="263"/>
      <c r="AN33" s="263"/>
      <c r="AO33" s="263"/>
      <c r="AR33" s="33"/>
    </row>
    <row r="34" spans="2:44" s="1" customFormat="1" ht="6.95" customHeight="1">
      <c r="B34" s="30"/>
      <c r="AR34" s="30"/>
    </row>
    <row r="35" spans="2:44" s="1" customFormat="1" ht="25.9" customHeight="1">
      <c r="B35" s="30"/>
      <c r="C35" s="34"/>
      <c r="D35" s="35" t="s">
        <v>47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48</v>
      </c>
      <c r="U35" s="36"/>
      <c r="V35" s="36"/>
      <c r="W35" s="36"/>
      <c r="X35" s="265" t="s">
        <v>49</v>
      </c>
      <c r="Y35" s="266"/>
      <c r="Z35" s="266"/>
      <c r="AA35" s="266"/>
      <c r="AB35" s="266"/>
      <c r="AC35" s="36"/>
      <c r="AD35" s="36"/>
      <c r="AE35" s="36"/>
      <c r="AF35" s="36"/>
      <c r="AG35" s="36"/>
      <c r="AH35" s="36"/>
      <c r="AI35" s="36"/>
      <c r="AJ35" s="36"/>
      <c r="AK35" s="267">
        <f>SUM(AK26:AK33)</f>
        <v>0</v>
      </c>
      <c r="AL35" s="266"/>
      <c r="AM35" s="266"/>
      <c r="AN35" s="266"/>
      <c r="AO35" s="268"/>
      <c r="AP35" s="34"/>
      <c r="AQ35" s="34"/>
      <c r="AR35" s="30"/>
    </row>
    <row r="36" spans="2:44" s="1" customFormat="1" ht="6.95" customHeight="1">
      <c r="B36" s="30"/>
      <c r="AR36" s="30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0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30"/>
    </row>
    <row r="42" spans="2:44" s="1" customFormat="1" ht="24.95" customHeight="1">
      <c r="B42" s="30"/>
      <c r="C42" s="19" t="s">
        <v>50</v>
      </c>
      <c r="AR42" s="30"/>
    </row>
    <row r="43" spans="2:44" s="1" customFormat="1" ht="6.95" customHeight="1">
      <c r="B43" s="30"/>
      <c r="AR43" s="30"/>
    </row>
    <row r="44" spans="2:44" s="3" customFormat="1" ht="12" customHeight="1">
      <c r="B44" s="42"/>
      <c r="C44" s="25" t="s">
        <v>13</v>
      </c>
      <c r="L44" s="3" t="str">
        <f>K5</f>
        <v>HRD</v>
      </c>
      <c r="AR44" s="42"/>
    </row>
    <row r="45" spans="2:44" s="4" customFormat="1" ht="36.950000000000003" customHeight="1">
      <c r="B45" s="43"/>
      <c r="C45" s="44" t="s">
        <v>16</v>
      </c>
      <c r="L45" s="253" t="str">
        <f>K6</f>
        <v>Starohorská cesta - SO-102</v>
      </c>
      <c r="M45" s="254"/>
      <c r="N45" s="254"/>
      <c r="O45" s="254"/>
      <c r="P45" s="254"/>
      <c r="Q45" s="254"/>
      <c r="R45" s="254"/>
      <c r="S45" s="254"/>
      <c r="T45" s="254"/>
      <c r="U45" s="254"/>
      <c r="V45" s="254"/>
      <c r="W45" s="254"/>
      <c r="X45" s="254"/>
      <c r="Y45" s="254"/>
      <c r="Z45" s="254"/>
      <c r="AA45" s="254"/>
      <c r="AB45" s="254"/>
      <c r="AC45" s="254"/>
      <c r="AD45" s="254"/>
      <c r="AE45" s="254"/>
      <c r="AF45" s="254"/>
      <c r="AG45" s="254"/>
      <c r="AH45" s="254"/>
      <c r="AI45" s="254"/>
      <c r="AJ45" s="254"/>
      <c r="AK45" s="254"/>
      <c r="AL45" s="254"/>
      <c r="AM45" s="254"/>
      <c r="AN45" s="254"/>
      <c r="AO45" s="254"/>
      <c r="AR45" s="43"/>
    </row>
    <row r="46" spans="2:44" s="1" customFormat="1" ht="6.95" customHeight="1">
      <c r="B46" s="30"/>
      <c r="AR46" s="30"/>
    </row>
    <row r="47" spans="2:44" s="1" customFormat="1" ht="12" customHeight="1">
      <c r="B47" s="30"/>
      <c r="C47" s="25" t="s">
        <v>21</v>
      </c>
      <c r="L47" s="45" t="str">
        <f>IF(K8="","",K8)</f>
        <v xml:space="preserve"> </v>
      </c>
      <c r="AI47" s="25" t="s">
        <v>23</v>
      </c>
      <c r="AM47" s="255" t="str">
        <f>IF(AN8= "","",AN8)</f>
        <v>17. 5. 2023</v>
      </c>
      <c r="AN47" s="255"/>
      <c r="AR47" s="30"/>
    </row>
    <row r="48" spans="2:44" s="1" customFormat="1" ht="6.95" customHeight="1">
      <c r="B48" s="30"/>
      <c r="AR48" s="30"/>
    </row>
    <row r="49" spans="1:91" s="1" customFormat="1" ht="25.7" customHeight="1">
      <c r="B49" s="30"/>
      <c r="C49" s="25" t="s">
        <v>25</v>
      </c>
      <c r="L49" s="3" t="str">
        <f>IF(E11= "","",E11)</f>
        <v>ČR-SPÚ, Pobočka Tábor</v>
      </c>
      <c r="AI49" s="25" t="s">
        <v>31</v>
      </c>
      <c r="AM49" s="256" t="str">
        <f>IF(E17="","",E17)</f>
        <v>Agroprojekce Litomyšl, s.r.o.</v>
      </c>
      <c r="AN49" s="257"/>
      <c r="AO49" s="257"/>
      <c r="AP49" s="257"/>
      <c r="AR49" s="30"/>
      <c r="AS49" s="258" t="s">
        <v>51</v>
      </c>
      <c r="AT49" s="259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30"/>
      <c r="C50" s="25" t="s">
        <v>29</v>
      </c>
      <c r="L50" s="3" t="str">
        <f>IF(E14= "Vyplň údaj","",E14)</f>
        <v/>
      </c>
      <c r="AI50" s="25" t="s">
        <v>34</v>
      </c>
      <c r="AM50" s="256" t="str">
        <f>IF(E20="","",E20)</f>
        <v xml:space="preserve"> </v>
      </c>
      <c r="AN50" s="257"/>
      <c r="AO50" s="257"/>
      <c r="AP50" s="257"/>
      <c r="AR50" s="30"/>
      <c r="AS50" s="260"/>
      <c r="AT50" s="261"/>
      <c r="BD50" s="49"/>
    </row>
    <row r="51" spans="1:91" s="1" customFormat="1" ht="10.9" customHeight="1">
      <c r="B51" s="30"/>
      <c r="AR51" s="30"/>
      <c r="AS51" s="260"/>
      <c r="AT51" s="261"/>
      <c r="BD51" s="49"/>
    </row>
    <row r="52" spans="1:91" s="1" customFormat="1" ht="29.25" customHeight="1">
      <c r="B52" s="30"/>
      <c r="C52" s="249" t="s">
        <v>52</v>
      </c>
      <c r="D52" s="250"/>
      <c r="E52" s="250"/>
      <c r="F52" s="250"/>
      <c r="G52" s="250"/>
      <c r="H52" s="50"/>
      <c r="I52" s="251" t="s">
        <v>53</v>
      </c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2" t="s">
        <v>54</v>
      </c>
      <c r="AH52" s="250"/>
      <c r="AI52" s="250"/>
      <c r="AJ52" s="250"/>
      <c r="AK52" s="250"/>
      <c r="AL52" s="250"/>
      <c r="AM52" s="250"/>
      <c r="AN52" s="251" t="s">
        <v>55</v>
      </c>
      <c r="AO52" s="250"/>
      <c r="AP52" s="250"/>
      <c r="AQ52" s="51" t="s">
        <v>56</v>
      </c>
      <c r="AR52" s="3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</row>
    <row r="53" spans="1:91" s="1" customFormat="1" ht="10.9" customHeight="1">
      <c r="B53" s="30"/>
      <c r="AR53" s="30"/>
      <c r="AS53" s="55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6"/>
      <c r="C54" s="57" t="s">
        <v>69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247">
        <f>ROUND(SUM(AG55:AG56),2)</f>
        <v>0</v>
      </c>
      <c r="AH54" s="247"/>
      <c r="AI54" s="247"/>
      <c r="AJ54" s="247"/>
      <c r="AK54" s="247"/>
      <c r="AL54" s="247"/>
      <c r="AM54" s="247"/>
      <c r="AN54" s="248">
        <f>SUM(AG54,AT54)</f>
        <v>0</v>
      </c>
      <c r="AO54" s="248"/>
      <c r="AP54" s="248"/>
      <c r="AQ54" s="60" t="s">
        <v>19</v>
      </c>
      <c r="AR54" s="56"/>
      <c r="AS54" s="61">
        <f>ROUND(SUM(AS55:AS56),2)</f>
        <v>0</v>
      </c>
      <c r="AT54" s="62">
        <f>ROUND(SUM(AV54:AW54),2)</f>
        <v>0</v>
      </c>
      <c r="AU54" s="63">
        <f>ROUND(SUM(AU55:AU56),5)</f>
        <v>0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ROUND(SUM(AZ55:AZ56),2)</f>
        <v>0</v>
      </c>
      <c r="BA54" s="62">
        <f>ROUND(SUM(BA55:BA56),2)</f>
        <v>0</v>
      </c>
      <c r="BB54" s="62">
        <f>ROUND(SUM(BB55:BB56),2)</f>
        <v>0</v>
      </c>
      <c r="BC54" s="62">
        <f>ROUND(SUM(BC55:BC56),2)</f>
        <v>0</v>
      </c>
      <c r="BD54" s="64">
        <f>ROUND(SUM(BD55:BD56),2)</f>
        <v>0</v>
      </c>
      <c r="BS54" s="65" t="s">
        <v>70</v>
      </c>
      <c r="BT54" s="65" t="s">
        <v>71</v>
      </c>
      <c r="BU54" s="66" t="s">
        <v>72</v>
      </c>
      <c r="BV54" s="65" t="s">
        <v>73</v>
      </c>
      <c r="BW54" s="65" t="s">
        <v>5</v>
      </c>
      <c r="BX54" s="65" t="s">
        <v>74</v>
      </c>
      <c r="CL54" s="65" t="s">
        <v>19</v>
      </c>
    </row>
    <row r="55" spans="1:91" s="6" customFormat="1" ht="16.5" customHeight="1">
      <c r="A55" s="67" t="s">
        <v>75</v>
      </c>
      <c r="B55" s="68"/>
      <c r="C55" s="69"/>
      <c r="D55" s="246" t="s">
        <v>76</v>
      </c>
      <c r="E55" s="246"/>
      <c r="F55" s="246"/>
      <c r="G55" s="246"/>
      <c r="H55" s="246"/>
      <c r="I55" s="70"/>
      <c r="J55" s="246" t="s">
        <v>77</v>
      </c>
      <c r="K55" s="246"/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46"/>
      <c r="Y55" s="246"/>
      <c r="Z55" s="246"/>
      <c r="AA55" s="246"/>
      <c r="AB55" s="246"/>
      <c r="AC55" s="246"/>
      <c r="AD55" s="246"/>
      <c r="AE55" s="246"/>
      <c r="AF55" s="246"/>
      <c r="AG55" s="244">
        <f>'SO-102 - Cesta HPC3R k.ú....'!J30</f>
        <v>0</v>
      </c>
      <c r="AH55" s="245"/>
      <c r="AI55" s="245"/>
      <c r="AJ55" s="245"/>
      <c r="AK55" s="245"/>
      <c r="AL55" s="245"/>
      <c r="AM55" s="245"/>
      <c r="AN55" s="244">
        <f>SUM(AG55,AT55)</f>
        <v>0</v>
      </c>
      <c r="AO55" s="245"/>
      <c r="AP55" s="245"/>
      <c r="AQ55" s="71" t="s">
        <v>78</v>
      </c>
      <c r="AR55" s="68"/>
      <c r="AS55" s="72">
        <v>0</v>
      </c>
      <c r="AT55" s="73">
        <f>ROUND(SUM(AV55:AW55),2)</f>
        <v>0</v>
      </c>
      <c r="AU55" s="74">
        <f>'SO-102 - Cesta HPC3R k.ú....'!P87</f>
        <v>0</v>
      </c>
      <c r="AV55" s="73">
        <f>'SO-102 - Cesta HPC3R k.ú....'!J33</f>
        <v>0</v>
      </c>
      <c r="AW55" s="73">
        <f>'SO-102 - Cesta HPC3R k.ú....'!J34</f>
        <v>0</v>
      </c>
      <c r="AX55" s="73">
        <f>'SO-102 - Cesta HPC3R k.ú....'!J35</f>
        <v>0</v>
      </c>
      <c r="AY55" s="73">
        <f>'SO-102 - Cesta HPC3R k.ú....'!J36</f>
        <v>0</v>
      </c>
      <c r="AZ55" s="73">
        <f>'SO-102 - Cesta HPC3R k.ú....'!F33</f>
        <v>0</v>
      </c>
      <c r="BA55" s="73">
        <f>'SO-102 - Cesta HPC3R k.ú....'!F34</f>
        <v>0</v>
      </c>
      <c r="BB55" s="73">
        <f>'SO-102 - Cesta HPC3R k.ú....'!F35</f>
        <v>0</v>
      </c>
      <c r="BC55" s="73">
        <f>'SO-102 - Cesta HPC3R k.ú....'!F36</f>
        <v>0</v>
      </c>
      <c r="BD55" s="75">
        <f>'SO-102 - Cesta HPC3R k.ú....'!F37</f>
        <v>0</v>
      </c>
      <c r="BT55" s="76" t="s">
        <v>79</v>
      </c>
      <c r="BV55" s="76" t="s">
        <v>73</v>
      </c>
      <c r="BW55" s="76" t="s">
        <v>80</v>
      </c>
      <c r="BX55" s="76" t="s">
        <v>5</v>
      </c>
      <c r="CL55" s="76" t="s">
        <v>81</v>
      </c>
      <c r="CM55" s="76" t="s">
        <v>82</v>
      </c>
    </row>
    <row r="56" spans="1:91" s="6" customFormat="1" ht="16.5" customHeight="1">
      <c r="A56" s="67" t="s">
        <v>75</v>
      </c>
      <c r="B56" s="68"/>
      <c r="C56" s="69"/>
      <c r="D56" s="246" t="s">
        <v>83</v>
      </c>
      <c r="E56" s="246"/>
      <c r="F56" s="246"/>
      <c r="G56" s="246"/>
      <c r="H56" s="246"/>
      <c r="I56" s="70"/>
      <c r="J56" s="246" t="s">
        <v>84</v>
      </c>
      <c r="K56" s="246"/>
      <c r="L56" s="246"/>
      <c r="M56" s="246"/>
      <c r="N56" s="246"/>
      <c r="O56" s="246"/>
      <c r="P56" s="246"/>
      <c r="Q56" s="246"/>
      <c r="R56" s="246"/>
      <c r="S56" s="246"/>
      <c r="T56" s="246"/>
      <c r="U56" s="246"/>
      <c r="V56" s="246"/>
      <c r="W56" s="246"/>
      <c r="X56" s="246"/>
      <c r="Y56" s="246"/>
      <c r="Z56" s="246"/>
      <c r="AA56" s="246"/>
      <c r="AB56" s="246"/>
      <c r="AC56" s="246"/>
      <c r="AD56" s="246"/>
      <c r="AE56" s="246"/>
      <c r="AF56" s="246"/>
      <c r="AG56" s="244">
        <f>'VON - Vedlejší a ostatní ...'!J30</f>
        <v>0</v>
      </c>
      <c r="AH56" s="245"/>
      <c r="AI56" s="245"/>
      <c r="AJ56" s="245"/>
      <c r="AK56" s="245"/>
      <c r="AL56" s="245"/>
      <c r="AM56" s="245"/>
      <c r="AN56" s="244">
        <f>SUM(AG56,AT56)</f>
        <v>0</v>
      </c>
      <c r="AO56" s="245"/>
      <c r="AP56" s="245"/>
      <c r="AQ56" s="71" t="s">
        <v>83</v>
      </c>
      <c r="AR56" s="68"/>
      <c r="AS56" s="77">
        <v>0</v>
      </c>
      <c r="AT56" s="78">
        <f>ROUND(SUM(AV56:AW56),2)</f>
        <v>0</v>
      </c>
      <c r="AU56" s="79">
        <f>'VON - Vedlejší a ostatní ...'!P82</f>
        <v>0</v>
      </c>
      <c r="AV56" s="78">
        <f>'VON - Vedlejší a ostatní ...'!J33</f>
        <v>0</v>
      </c>
      <c r="AW56" s="78">
        <f>'VON - Vedlejší a ostatní ...'!J34</f>
        <v>0</v>
      </c>
      <c r="AX56" s="78">
        <f>'VON - Vedlejší a ostatní ...'!J35</f>
        <v>0</v>
      </c>
      <c r="AY56" s="78">
        <f>'VON - Vedlejší a ostatní ...'!J36</f>
        <v>0</v>
      </c>
      <c r="AZ56" s="78">
        <f>'VON - Vedlejší a ostatní ...'!F33</f>
        <v>0</v>
      </c>
      <c r="BA56" s="78">
        <f>'VON - Vedlejší a ostatní ...'!F34</f>
        <v>0</v>
      </c>
      <c r="BB56" s="78">
        <f>'VON - Vedlejší a ostatní ...'!F35</f>
        <v>0</v>
      </c>
      <c r="BC56" s="78">
        <f>'VON - Vedlejší a ostatní ...'!F36</f>
        <v>0</v>
      </c>
      <c r="BD56" s="80">
        <f>'VON - Vedlejší a ostatní ...'!F37</f>
        <v>0</v>
      </c>
      <c r="BT56" s="76" t="s">
        <v>79</v>
      </c>
      <c r="BV56" s="76" t="s">
        <v>73</v>
      </c>
      <c r="BW56" s="76" t="s">
        <v>85</v>
      </c>
      <c r="BX56" s="76" t="s">
        <v>5</v>
      </c>
      <c r="CL56" s="76" t="s">
        <v>19</v>
      </c>
      <c r="CM56" s="76" t="s">
        <v>82</v>
      </c>
    </row>
    <row r="57" spans="1:91" s="1" customFormat="1" ht="30" customHeight="1">
      <c r="B57" s="30"/>
      <c r="AR57" s="30"/>
    </row>
    <row r="58" spans="1:91" s="1" customFormat="1" ht="6.95" customHeight="1"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0"/>
    </row>
  </sheetData>
  <sheetProtection algorithmName="SHA-512" hashValue="HazsIMIc7CRjQowX1uiE2KQy0U+Cri1IOFgA/9szRAp7vOWWc5oSB3GS+89mQBiIexFOG3kraQNF+HVmu+y/3Q==" saltValue="DxHgTuMsNIW8TiA/UaXZ0v2yFz1RpN2JJf8Gseh/eqeqCfeJjixfjwaIanH5rZTMkvgNcph1HlqYNaD8mM2YAg==" spinCount="100000" sheet="1" objects="1" scenarios="1" formatColumns="0" formatRows="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SO-102 - Cesta HPC3R k.ú....'!C2" display="/" xr:uid="{00000000-0004-0000-0000-000000000000}"/>
    <hyperlink ref="A5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5" t="s">
        <v>80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5" customHeight="1">
      <c r="B4" s="18"/>
      <c r="D4" s="19" t="s">
        <v>86</v>
      </c>
      <c r="L4" s="18"/>
      <c r="M4" s="81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81" t="str">
        <f>'Rekapitulace stavby'!K6</f>
        <v>Starohorská cesta - SO-102</v>
      </c>
      <c r="F7" s="282"/>
      <c r="G7" s="282"/>
      <c r="H7" s="282"/>
      <c r="L7" s="18"/>
    </row>
    <row r="8" spans="2:46" s="1" customFormat="1" ht="12" customHeight="1">
      <c r="B8" s="30"/>
      <c r="D8" s="25" t="s">
        <v>87</v>
      </c>
      <c r="L8" s="30"/>
    </row>
    <row r="9" spans="2:46" s="1" customFormat="1" ht="16.5" customHeight="1">
      <c r="B9" s="30"/>
      <c r="E9" s="253" t="s">
        <v>88</v>
      </c>
      <c r="F9" s="280"/>
      <c r="G9" s="280"/>
      <c r="H9" s="280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81</v>
      </c>
      <c r="I11" s="25" t="s">
        <v>20</v>
      </c>
      <c r="J11" s="23" t="s">
        <v>19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46" t="str">
        <f>'Rekapitulace stavby'!AN8</f>
        <v>17. 5. 2023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25</v>
      </c>
      <c r="I14" s="25" t="s">
        <v>26</v>
      </c>
      <c r="J14" s="23" t="s">
        <v>19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19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83" t="str">
        <f>'Rekapitulace stavby'!E14</f>
        <v>Vyplň údaj</v>
      </c>
      <c r="F18" s="272"/>
      <c r="G18" s="272"/>
      <c r="H18" s="272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26</v>
      </c>
      <c r="J20" s="23" t="s">
        <v>19</v>
      </c>
      <c r="L20" s="30"/>
    </row>
    <row r="21" spans="2:12" s="1" customFormat="1" ht="18" customHeight="1">
      <c r="B21" s="30"/>
      <c r="E21" s="23" t="s">
        <v>32</v>
      </c>
      <c r="I21" s="25" t="s">
        <v>28</v>
      </c>
      <c r="J21" s="23" t="s">
        <v>19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26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28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2"/>
      <c r="E27" s="276" t="s">
        <v>19</v>
      </c>
      <c r="F27" s="276"/>
      <c r="G27" s="276"/>
      <c r="H27" s="276"/>
      <c r="L27" s="82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47"/>
      <c r="J29" s="47"/>
      <c r="K29" s="47"/>
      <c r="L29" s="30"/>
    </row>
    <row r="30" spans="2:12" s="1" customFormat="1" ht="25.35" customHeight="1">
      <c r="B30" s="30"/>
      <c r="D30" s="83" t="s">
        <v>37</v>
      </c>
      <c r="J30" s="59">
        <f>ROUND(J87,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47"/>
      <c r="J31" s="47"/>
      <c r="K31" s="47"/>
      <c r="L31" s="30"/>
    </row>
    <row r="32" spans="2:12" s="1" customFormat="1" ht="14.45" customHeight="1">
      <c r="B32" s="30"/>
      <c r="F32" s="84" t="s">
        <v>39</v>
      </c>
      <c r="I32" s="84" t="s">
        <v>38</v>
      </c>
      <c r="J32" s="84" t="s">
        <v>40</v>
      </c>
      <c r="L32" s="30"/>
    </row>
    <row r="33" spans="2:12" s="1" customFormat="1" ht="14.45" customHeight="1">
      <c r="B33" s="30"/>
      <c r="D33" s="85" t="s">
        <v>41</v>
      </c>
      <c r="E33" s="25" t="s">
        <v>42</v>
      </c>
      <c r="F33" s="86">
        <f>ROUND((SUM(BE87:BE336)),  2)</f>
        <v>0</v>
      </c>
      <c r="I33" s="87">
        <v>0.21</v>
      </c>
      <c r="J33" s="86">
        <f>ROUND(((SUM(BE87:BE336))*I33),  2)</f>
        <v>0</v>
      </c>
      <c r="L33" s="30"/>
    </row>
    <row r="34" spans="2:12" s="1" customFormat="1" ht="14.45" customHeight="1">
      <c r="B34" s="30"/>
      <c r="E34" s="25" t="s">
        <v>43</v>
      </c>
      <c r="F34" s="86">
        <f>ROUND((SUM(BF87:BF336)),  2)</f>
        <v>0</v>
      </c>
      <c r="I34" s="87">
        <v>0.15</v>
      </c>
      <c r="J34" s="86">
        <f>ROUND(((SUM(BF87:BF336))*I34),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ROUND((SUM(BG87:BG336)),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ROUND((SUM(BH87:BH336)),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ROUND((SUM(BI87:BI336)),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0"/>
      <c r="F39" s="50"/>
      <c r="G39" s="90" t="s">
        <v>48</v>
      </c>
      <c r="H39" s="91" t="s">
        <v>49</v>
      </c>
      <c r="I39" s="50"/>
      <c r="J39" s="92">
        <f>SUM(J30:J37)</f>
        <v>0</v>
      </c>
      <c r="K39" s="93"/>
      <c r="L39" s="30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0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30"/>
    </row>
    <row r="45" spans="2:12" s="1" customFormat="1" ht="24.95" customHeight="1">
      <c r="B45" s="30"/>
      <c r="C45" s="19" t="s">
        <v>89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16</v>
      </c>
      <c r="L47" s="30"/>
    </row>
    <row r="48" spans="2:12" s="1" customFormat="1" ht="16.5" customHeight="1">
      <c r="B48" s="30"/>
      <c r="E48" s="281" t="str">
        <f>E7</f>
        <v>Starohorská cesta - SO-102</v>
      </c>
      <c r="F48" s="282"/>
      <c r="G48" s="282"/>
      <c r="H48" s="282"/>
      <c r="L48" s="30"/>
    </row>
    <row r="49" spans="2:47" s="1" customFormat="1" ht="12" customHeight="1">
      <c r="B49" s="30"/>
      <c r="C49" s="25" t="s">
        <v>87</v>
      </c>
      <c r="L49" s="30"/>
    </row>
    <row r="50" spans="2:47" s="1" customFormat="1" ht="16.5" customHeight="1">
      <c r="B50" s="30"/>
      <c r="E50" s="253" t="str">
        <f>E9</f>
        <v>SO-102 - Cesta HPC3R k.ú. Vřesce</v>
      </c>
      <c r="F50" s="280"/>
      <c r="G50" s="280"/>
      <c r="H50" s="28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6" t="str">
        <f>IF(J12="","",J12)</f>
        <v>17. 5. 2023</v>
      </c>
      <c r="L52" s="30"/>
    </row>
    <row r="53" spans="2:47" s="1" customFormat="1" ht="6.95" customHeight="1">
      <c r="B53" s="30"/>
      <c r="L53" s="30"/>
    </row>
    <row r="54" spans="2:47" s="1" customFormat="1" ht="25.7" customHeight="1">
      <c r="B54" s="30"/>
      <c r="C54" s="25" t="s">
        <v>25</v>
      </c>
      <c r="F54" s="23" t="str">
        <f>E15</f>
        <v>ČR-SPÚ, Pobočka Tábor</v>
      </c>
      <c r="I54" s="25" t="s">
        <v>31</v>
      </c>
      <c r="J54" s="28" t="str">
        <f>E21</f>
        <v>Agroprojekce Litomyšl, s.r.o.</v>
      </c>
      <c r="L54" s="30"/>
    </row>
    <row r="55" spans="2:47" s="1" customFormat="1" ht="15.2" customHeight="1">
      <c r="B55" s="30"/>
      <c r="C55" s="25" t="s">
        <v>29</v>
      </c>
      <c r="F55" s="23" t="str">
        <f>IF(E18="","",E18)</f>
        <v>Vyplň údaj</v>
      </c>
      <c r="I55" s="25" t="s">
        <v>34</v>
      </c>
      <c r="J55" s="28" t="str">
        <f>E24</f>
        <v xml:space="preserve"> 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90</v>
      </c>
      <c r="D57" s="88"/>
      <c r="E57" s="88"/>
      <c r="F57" s="88"/>
      <c r="G57" s="88"/>
      <c r="H57" s="88"/>
      <c r="I57" s="88"/>
      <c r="J57" s="95" t="s">
        <v>91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59">
        <f>J87</f>
        <v>0</v>
      </c>
      <c r="L59" s="30"/>
      <c r="AU59" s="15" t="s">
        <v>92</v>
      </c>
    </row>
    <row r="60" spans="2:47" s="8" customFormat="1" ht="24.95" customHeight="1">
      <c r="B60" s="97"/>
      <c r="D60" s="98" t="s">
        <v>93</v>
      </c>
      <c r="E60" s="99"/>
      <c r="F60" s="99"/>
      <c r="G60" s="99"/>
      <c r="H60" s="99"/>
      <c r="I60" s="99"/>
      <c r="J60" s="100">
        <f>J88</f>
        <v>0</v>
      </c>
      <c r="L60" s="97"/>
    </row>
    <row r="61" spans="2:47" s="9" customFormat="1" ht="19.899999999999999" customHeight="1">
      <c r="B61" s="101"/>
      <c r="D61" s="102" t="s">
        <v>94</v>
      </c>
      <c r="E61" s="103"/>
      <c r="F61" s="103"/>
      <c r="G61" s="103"/>
      <c r="H61" s="103"/>
      <c r="I61" s="103"/>
      <c r="J61" s="104">
        <f>J89</f>
        <v>0</v>
      </c>
      <c r="L61" s="101"/>
    </row>
    <row r="62" spans="2:47" s="9" customFormat="1" ht="19.899999999999999" customHeight="1">
      <c r="B62" s="101"/>
      <c r="D62" s="102" t="s">
        <v>95</v>
      </c>
      <c r="E62" s="103"/>
      <c r="F62" s="103"/>
      <c r="G62" s="103"/>
      <c r="H62" s="103"/>
      <c r="I62" s="103"/>
      <c r="J62" s="104">
        <f>J216</f>
        <v>0</v>
      </c>
      <c r="L62" s="101"/>
    </row>
    <row r="63" spans="2:47" s="9" customFormat="1" ht="19.899999999999999" customHeight="1">
      <c r="B63" s="101"/>
      <c r="D63" s="102" t="s">
        <v>96</v>
      </c>
      <c r="E63" s="103"/>
      <c r="F63" s="103"/>
      <c r="G63" s="103"/>
      <c r="H63" s="103"/>
      <c r="I63" s="103"/>
      <c r="J63" s="104">
        <f>J238</f>
        <v>0</v>
      </c>
      <c r="L63" s="101"/>
    </row>
    <row r="64" spans="2:47" s="9" customFormat="1" ht="19.899999999999999" customHeight="1">
      <c r="B64" s="101"/>
      <c r="D64" s="102" t="s">
        <v>97</v>
      </c>
      <c r="E64" s="103"/>
      <c r="F64" s="103"/>
      <c r="G64" s="103"/>
      <c r="H64" s="103"/>
      <c r="I64" s="103"/>
      <c r="J64" s="104">
        <f>J268</f>
        <v>0</v>
      </c>
      <c r="L64" s="101"/>
    </row>
    <row r="65" spans="2:12" s="9" customFormat="1" ht="19.899999999999999" customHeight="1">
      <c r="B65" s="101"/>
      <c r="D65" s="102" t="s">
        <v>98</v>
      </c>
      <c r="E65" s="103"/>
      <c r="F65" s="103"/>
      <c r="G65" s="103"/>
      <c r="H65" s="103"/>
      <c r="I65" s="103"/>
      <c r="J65" s="104">
        <f>J306</f>
        <v>0</v>
      </c>
      <c r="L65" s="101"/>
    </row>
    <row r="66" spans="2:12" s="9" customFormat="1" ht="19.899999999999999" customHeight="1">
      <c r="B66" s="101"/>
      <c r="D66" s="102" t="s">
        <v>99</v>
      </c>
      <c r="E66" s="103"/>
      <c r="F66" s="103"/>
      <c r="G66" s="103"/>
      <c r="H66" s="103"/>
      <c r="I66" s="103"/>
      <c r="J66" s="104">
        <f>J312</f>
        <v>0</v>
      </c>
      <c r="L66" s="101"/>
    </row>
    <row r="67" spans="2:12" s="9" customFormat="1" ht="19.899999999999999" customHeight="1">
      <c r="B67" s="101"/>
      <c r="D67" s="102" t="s">
        <v>100</v>
      </c>
      <c r="E67" s="103"/>
      <c r="F67" s="103"/>
      <c r="G67" s="103"/>
      <c r="H67" s="103"/>
      <c r="I67" s="103"/>
      <c r="J67" s="104">
        <f>J333</f>
        <v>0</v>
      </c>
      <c r="L67" s="101"/>
    </row>
    <row r="68" spans="2:12" s="1" customFormat="1" ht="21.75" customHeight="1">
      <c r="B68" s="30"/>
      <c r="L68" s="30"/>
    </row>
    <row r="69" spans="2:12" s="1" customFormat="1" ht="6.95" customHeight="1"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30"/>
    </row>
    <row r="73" spans="2:12" s="1" customFormat="1" ht="6.95" customHeight="1"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30"/>
    </row>
    <row r="74" spans="2:12" s="1" customFormat="1" ht="24.95" customHeight="1">
      <c r="B74" s="30"/>
      <c r="C74" s="19" t="s">
        <v>101</v>
      </c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5" t="s">
        <v>16</v>
      </c>
      <c r="L76" s="30"/>
    </row>
    <row r="77" spans="2:12" s="1" customFormat="1" ht="16.5" customHeight="1">
      <c r="B77" s="30"/>
      <c r="E77" s="281" t="str">
        <f>E7</f>
        <v>Starohorská cesta - SO-102</v>
      </c>
      <c r="F77" s="282"/>
      <c r="G77" s="282"/>
      <c r="H77" s="282"/>
      <c r="L77" s="30"/>
    </row>
    <row r="78" spans="2:12" s="1" customFormat="1" ht="12" customHeight="1">
      <c r="B78" s="30"/>
      <c r="C78" s="25" t="s">
        <v>87</v>
      </c>
      <c r="L78" s="30"/>
    </row>
    <row r="79" spans="2:12" s="1" customFormat="1" ht="16.5" customHeight="1">
      <c r="B79" s="30"/>
      <c r="E79" s="253" t="str">
        <f>E9</f>
        <v>SO-102 - Cesta HPC3R k.ú. Vřesce</v>
      </c>
      <c r="F79" s="280"/>
      <c r="G79" s="280"/>
      <c r="H79" s="280"/>
      <c r="L79" s="30"/>
    </row>
    <row r="80" spans="2:12" s="1" customFormat="1" ht="6.95" customHeight="1">
      <c r="B80" s="30"/>
      <c r="L80" s="30"/>
    </row>
    <row r="81" spans="2:65" s="1" customFormat="1" ht="12" customHeight="1">
      <c r="B81" s="30"/>
      <c r="C81" s="25" t="s">
        <v>21</v>
      </c>
      <c r="F81" s="23" t="str">
        <f>F12</f>
        <v xml:space="preserve"> </v>
      </c>
      <c r="I81" s="25" t="s">
        <v>23</v>
      </c>
      <c r="J81" s="46" t="str">
        <f>IF(J12="","",J12)</f>
        <v>17. 5. 2023</v>
      </c>
      <c r="L81" s="30"/>
    </row>
    <row r="82" spans="2:65" s="1" customFormat="1" ht="6.95" customHeight="1">
      <c r="B82" s="30"/>
      <c r="L82" s="30"/>
    </row>
    <row r="83" spans="2:65" s="1" customFormat="1" ht="25.7" customHeight="1">
      <c r="B83" s="30"/>
      <c r="C83" s="25" t="s">
        <v>25</v>
      </c>
      <c r="F83" s="23" t="str">
        <f>E15</f>
        <v>ČR-SPÚ, Pobočka Tábor</v>
      </c>
      <c r="I83" s="25" t="s">
        <v>31</v>
      </c>
      <c r="J83" s="28" t="str">
        <f>E21</f>
        <v>Agroprojekce Litomyšl, s.r.o.</v>
      </c>
      <c r="L83" s="30"/>
    </row>
    <row r="84" spans="2:65" s="1" customFormat="1" ht="15.2" customHeight="1">
      <c r="B84" s="30"/>
      <c r="C84" s="25" t="s">
        <v>29</v>
      </c>
      <c r="F84" s="23" t="str">
        <f>IF(E18="","",E18)</f>
        <v>Vyplň údaj</v>
      </c>
      <c r="I84" s="25" t="s">
        <v>34</v>
      </c>
      <c r="J84" s="28" t="str">
        <f>E24</f>
        <v xml:space="preserve"> </v>
      </c>
      <c r="L84" s="30"/>
    </row>
    <row r="85" spans="2:65" s="1" customFormat="1" ht="10.35" customHeight="1">
      <c r="B85" s="30"/>
      <c r="L85" s="30"/>
    </row>
    <row r="86" spans="2:65" s="10" customFormat="1" ht="29.25" customHeight="1">
      <c r="B86" s="105"/>
      <c r="C86" s="106" t="s">
        <v>102</v>
      </c>
      <c r="D86" s="107" t="s">
        <v>56</v>
      </c>
      <c r="E86" s="107" t="s">
        <v>52</v>
      </c>
      <c r="F86" s="107" t="s">
        <v>53</v>
      </c>
      <c r="G86" s="107" t="s">
        <v>103</v>
      </c>
      <c r="H86" s="107" t="s">
        <v>104</v>
      </c>
      <c r="I86" s="107" t="s">
        <v>105</v>
      </c>
      <c r="J86" s="107" t="s">
        <v>91</v>
      </c>
      <c r="K86" s="108" t="s">
        <v>106</v>
      </c>
      <c r="L86" s="105"/>
      <c r="M86" s="52" t="s">
        <v>19</v>
      </c>
      <c r="N86" s="53" t="s">
        <v>41</v>
      </c>
      <c r="O86" s="53" t="s">
        <v>107</v>
      </c>
      <c r="P86" s="53" t="s">
        <v>108</v>
      </c>
      <c r="Q86" s="53" t="s">
        <v>109</v>
      </c>
      <c r="R86" s="53" t="s">
        <v>110</v>
      </c>
      <c r="S86" s="53" t="s">
        <v>111</v>
      </c>
      <c r="T86" s="54" t="s">
        <v>112</v>
      </c>
    </row>
    <row r="87" spans="2:65" s="1" customFormat="1" ht="22.9" customHeight="1">
      <c r="B87" s="30"/>
      <c r="C87" s="57" t="s">
        <v>113</v>
      </c>
      <c r="J87" s="109">
        <f>BK87</f>
        <v>0</v>
      </c>
      <c r="L87" s="30"/>
      <c r="M87" s="55"/>
      <c r="N87" s="47"/>
      <c r="O87" s="47"/>
      <c r="P87" s="110">
        <f>P88</f>
        <v>0</v>
      </c>
      <c r="Q87" s="47"/>
      <c r="R87" s="110">
        <f>R88</f>
        <v>2005.6008462899999</v>
      </c>
      <c r="S87" s="47"/>
      <c r="T87" s="111">
        <f>T88</f>
        <v>0</v>
      </c>
      <c r="AT87" s="15" t="s">
        <v>70</v>
      </c>
      <c r="AU87" s="15" t="s">
        <v>92</v>
      </c>
      <c r="BK87" s="112">
        <f>BK88</f>
        <v>0</v>
      </c>
    </row>
    <row r="88" spans="2:65" s="11" customFormat="1" ht="25.9" customHeight="1">
      <c r="B88" s="113"/>
      <c r="D88" s="114" t="s">
        <v>70</v>
      </c>
      <c r="E88" s="115" t="s">
        <v>114</v>
      </c>
      <c r="F88" s="115" t="s">
        <v>115</v>
      </c>
      <c r="I88" s="116"/>
      <c r="J88" s="117">
        <f>BK88</f>
        <v>0</v>
      </c>
      <c r="L88" s="113"/>
      <c r="M88" s="118"/>
      <c r="P88" s="119">
        <f>P89+P216+P238+P268+P306+P312+P333</f>
        <v>0</v>
      </c>
      <c r="R88" s="119">
        <f>R89+R216+R238+R268+R306+R312+R333</f>
        <v>2005.6008462899999</v>
      </c>
      <c r="T88" s="120">
        <f>T89+T216+T238+T268+T306+T312+T333</f>
        <v>0</v>
      </c>
      <c r="AR88" s="114" t="s">
        <v>79</v>
      </c>
      <c r="AT88" s="121" t="s">
        <v>70</v>
      </c>
      <c r="AU88" s="121" t="s">
        <v>71</v>
      </c>
      <c r="AY88" s="114" t="s">
        <v>116</v>
      </c>
      <c r="BK88" s="122">
        <f>BK89+BK216+BK238+BK268+BK306+BK312+BK333</f>
        <v>0</v>
      </c>
    </row>
    <row r="89" spans="2:65" s="11" customFormat="1" ht="22.9" customHeight="1">
      <c r="B89" s="113"/>
      <c r="D89" s="114" t="s">
        <v>70</v>
      </c>
      <c r="E89" s="123" t="s">
        <v>79</v>
      </c>
      <c r="F89" s="123" t="s">
        <v>117</v>
      </c>
      <c r="I89" s="116"/>
      <c r="J89" s="124">
        <f>BK89</f>
        <v>0</v>
      </c>
      <c r="L89" s="113"/>
      <c r="M89" s="118"/>
      <c r="P89" s="119">
        <f>SUM(P90:P215)</f>
        <v>0</v>
      </c>
      <c r="R89" s="119">
        <f>SUM(R90:R215)</f>
        <v>2.6676129999999998</v>
      </c>
      <c r="T89" s="120">
        <f>SUM(T90:T215)</f>
        <v>0</v>
      </c>
      <c r="AR89" s="114" t="s">
        <v>79</v>
      </c>
      <c r="AT89" s="121" t="s">
        <v>70</v>
      </c>
      <c r="AU89" s="121" t="s">
        <v>79</v>
      </c>
      <c r="AY89" s="114" t="s">
        <v>116</v>
      </c>
      <c r="BK89" s="122">
        <f>SUM(BK90:BK215)</f>
        <v>0</v>
      </c>
    </row>
    <row r="90" spans="2:65" s="1" customFormat="1" ht="16.5" customHeight="1">
      <c r="B90" s="30"/>
      <c r="C90" s="125" t="s">
        <v>79</v>
      </c>
      <c r="D90" s="125" t="s">
        <v>118</v>
      </c>
      <c r="E90" s="126" t="s">
        <v>119</v>
      </c>
      <c r="F90" s="127" t="s">
        <v>120</v>
      </c>
      <c r="G90" s="128" t="s">
        <v>121</v>
      </c>
      <c r="H90" s="129">
        <v>3</v>
      </c>
      <c r="I90" s="130"/>
      <c r="J90" s="131">
        <f>ROUND(I90*H90,2)</f>
        <v>0</v>
      </c>
      <c r="K90" s="127" t="s">
        <v>122</v>
      </c>
      <c r="L90" s="30"/>
      <c r="M90" s="132" t="s">
        <v>19</v>
      </c>
      <c r="N90" s="133" t="s">
        <v>42</v>
      </c>
      <c r="P90" s="134">
        <f>O90*H90</f>
        <v>0</v>
      </c>
      <c r="Q90" s="134">
        <v>0</v>
      </c>
      <c r="R90" s="134">
        <f>Q90*H90</f>
        <v>0</v>
      </c>
      <c r="S90" s="134">
        <v>0</v>
      </c>
      <c r="T90" s="135">
        <f>S90*H90</f>
        <v>0</v>
      </c>
      <c r="AR90" s="136" t="s">
        <v>123</v>
      </c>
      <c r="AT90" s="136" t="s">
        <v>118</v>
      </c>
      <c r="AU90" s="136" t="s">
        <v>82</v>
      </c>
      <c r="AY90" s="15" t="s">
        <v>116</v>
      </c>
      <c r="BE90" s="137">
        <f>IF(N90="základní",J90,0)</f>
        <v>0</v>
      </c>
      <c r="BF90" s="137">
        <f>IF(N90="snížená",J90,0)</f>
        <v>0</v>
      </c>
      <c r="BG90" s="137">
        <f>IF(N90="zákl. přenesená",J90,0)</f>
        <v>0</v>
      </c>
      <c r="BH90" s="137">
        <f>IF(N90="sníž. přenesená",J90,0)</f>
        <v>0</v>
      </c>
      <c r="BI90" s="137">
        <f>IF(N90="nulová",J90,0)</f>
        <v>0</v>
      </c>
      <c r="BJ90" s="15" t="s">
        <v>79</v>
      </c>
      <c r="BK90" s="137">
        <f>ROUND(I90*H90,2)</f>
        <v>0</v>
      </c>
      <c r="BL90" s="15" t="s">
        <v>123</v>
      </c>
      <c r="BM90" s="136" t="s">
        <v>124</v>
      </c>
    </row>
    <row r="91" spans="2:65" s="1" customFormat="1" ht="11.25">
      <c r="B91" s="30"/>
      <c r="D91" s="138" t="s">
        <v>125</v>
      </c>
      <c r="F91" s="139" t="s">
        <v>126</v>
      </c>
      <c r="I91" s="140"/>
      <c r="L91" s="30"/>
      <c r="M91" s="141"/>
      <c r="T91" s="49"/>
      <c r="AT91" s="15" t="s">
        <v>125</v>
      </c>
      <c r="AU91" s="15" t="s">
        <v>82</v>
      </c>
    </row>
    <row r="92" spans="2:65" s="1" customFormat="1" ht="11.25">
      <c r="B92" s="30"/>
      <c r="D92" s="142" t="s">
        <v>127</v>
      </c>
      <c r="F92" s="143" t="s">
        <v>128</v>
      </c>
      <c r="I92" s="140"/>
      <c r="L92" s="30"/>
      <c r="M92" s="141"/>
      <c r="T92" s="49"/>
      <c r="AT92" s="15" t="s">
        <v>127</v>
      </c>
      <c r="AU92" s="15" t="s">
        <v>82</v>
      </c>
    </row>
    <row r="93" spans="2:65" s="12" customFormat="1" ht="11.25">
      <c r="B93" s="144"/>
      <c r="D93" s="138" t="s">
        <v>129</v>
      </c>
      <c r="E93" s="145" t="s">
        <v>19</v>
      </c>
      <c r="F93" s="146" t="s">
        <v>130</v>
      </c>
      <c r="H93" s="147">
        <v>3</v>
      </c>
      <c r="I93" s="148"/>
      <c r="L93" s="144"/>
      <c r="M93" s="149"/>
      <c r="T93" s="150"/>
      <c r="AT93" s="145" t="s">
        <v>129</v>
      </c>
      <c r="AU93" s="145" t="s">
        <v>82</v>
      </c>
      <c r="AV93" s="12" t="s">
        <v>82</v>
      </c>
      <c r="AW93" s="12" t="s">
        <v>33</v>
      </c>
      <c r="AX93" s="12" t="s">
        <v>79</v>
      </c>
      <c r="AY93" s="145" t="s">
        <v>116</v>
      </c>
    </row>
    <row r="94" spans="2:65" s="1" customFormat="1" ht="16.5" customHeight="1">
      <c r="B94" s="30"/>
      <c r="C94" s="125" t="s">
        <v>82</v>
      </c>
      <c r="D94" s="125" t="s">
        <v>118</v>
      </c>
      <c r="E94" s="126" t="s">
        <v>131</v>
      </c>
      <c r="F94" s="127" t="s">
        <v>132</v>
      </c>
      <c r="G94" s="128" t="s">
        <v>121</v>
      </c>
      <c r="H94" s="129">
        <v>3</v>
      </c>
      <c r="I94" s="130"/>
      <c r="J94" s="131">
        <f>ROUND(I94*H94,2)</f>
        <v>0</v>
      </c>
      <c r="K94" s="127" t="s">
        <v>122</v>
      </c>
      <c r="L94" s="30"/>
      <c r="M94" s="132" t="s">
        <v>19</v>
      </c>
      <c r="N94" s="133" t="s">
        <v>42</v>
      </c>
      <c r="P94" s="134">
        <f>O94*H94</f>
        <v>0</v>
      </c>
      <c r="Q94" s="134">
        <v>0</v>
      </c>
      <c r="R94" s="134">
        <f>Q94*H94</f>
        <v>0</v>
      </c>
      <c r="S94" s="134">
        <v>0</v>
      </c>
      <c r="T94" s="135">
        <f>S94*H94</f>
        <v>0</v>
      </c>
      <c r="AR94" s="136" t="s">
        <v>123</v>
      </c>
      <c r="AT94" s="136" t="s">
        <v>118</v>
      </c>
      <c r="AU94" s="136" t="s">
        <v>82</v>
      </c>
      <c r="AY94" s="15" t="s">
        <v>116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5" t="s">
        <v>79</v>
      </c>
      <c r="BK94" s="137">
        <f>ROUND(I94*H94,2)</f>
        <v>0</v>
      </c>
      <c r="BL94" s="15" t="s">
        <v>123</v>
      </c>
      <c r="BM94" s="136" t="s">
        <v>133</v>
      </c>
    </row>
    <row r="95" spans="2:65" s="1" customFormat="1" ht="11.25">
      <c r="B95" s="30"/>
      <c r="D95" s="138" t="s">
        <v>125</v>
      </c>
      <c r="F95" s="139" t="s">
        <v>134</v>
      </c>
      <c r="I95" s="140"/>
      <c r="L95" s="30"/>
      <c r="M95" s="141"/>
      <c r="T95" s="49"/>
      <c r="AT95" s="15" t="s">
        <v>125</v>
      </c>
      <c r="AU95" s="15" t="s">
        <v>82</v>
      </c>
    </row>
    <row r="96" spans="2:65" s="1" customFormat="1" ht="11.25">
      <c r="B96" s="30"/>
      <c r="D96" s="142" t="s">
        <v>127</v>
      </c>
      <c r="F96" s="143" t="s">
        <v>135</v>
      </c>
      <c r="I96" s="140"/>
      <c r="L96" s="30"/>
      <c r="M96" s="141"/>
      <c r="T96" s="49"/>
      <c r="AT96" s="15" t="s">
        <v>127</v>
      </c>
      <c r="AU96" s="15" t="s">
        <v>82</v>
      </c>
    </row>
    <row r="97" spans="2:65" s="1" customFormat="1" ht="19.5">
      <c r="B97" s="30"/>
      <c r="D97" s="138" t="s">
        <v>136</v>
      </c>
      <c r="F97" s="151" t="s">
        <v>137</v>
      </c>
      <c r="I97" s="140"/>
      <c r="L97" s="30"/>
      <c r="M97" s="141"/>
      <c r="T97" s="49"/>
      <c r="AT97" s="15" t="s">
        <v>136</v>
      </c>
      <c r="AU97" s="15" t="s">
        <v>82</v>
      </c>
    </row>
    <row r="98" spans="2:65" s="1" customFormat="1" ht="16.5" customHeight="1">
      <c r="B98" s="30"/>
      <c r="C98" s="125" t="s">
        <v>138</v>
      </c>
      <c r="D98" s="125" t="s">
        <v>118</v>
      </c>
      <c r="E98" s="126" t="s">
        <v>139</v>
      </c>
      <c r="F98" s="127" t="s">
        <v>140</v>
      </c>
      <c r="G98" s="128" t="s">
        <v>141</v>
      </c>
      <c r="H98" s="129">
        <v>0.3</v>
      </c>
      <c r="I98" s="130"/>
      <c r="J98" s="131">
        <f>ROUND(I98*H98,2)</f>
        <v>0</v>
      </c>
      <c r="K98" s="127" t="s">
        <v>122</v>
      </c>
      <c r="L98" s="30"/>
      <c r="M98" s="132" t="s">
        <v>19</v>
      </c>
      <c r="N98" s="133" t="s">
        <v>42</v>
      </c>
      <c r="P98" s="134">
        <f>O98*H98</f>
        <v>0</v>
      </c>
      <c r="Q98" s="134">
        <v>0</v>
      </c>
      <c r="R98" s="134">
        <f>Q98*H98</f>
        <v>0</v>
      </c>
      <c r="S98" s="134">
        <v>0</v>
      </c>
      <c r="T98" s="135">
        <f>S98*H98</f>
        <v>0</v>
      </c>
      <c r="AR98" s="136" t="s">
        <v>123</v>
      </c>
      <c r="AT98" s="136" t="s">
        <v>118</v>
      </c>
      <c r="AU98" s="136" t="s">
        <v>82</v>
      </c>
      <c r="AY98" s="15" t="s">
        <v>116</v>
      </c>
      <c r="BE98" s="137">
        <f>IF(N98="základní",J98,0)</f>
        <v>0</v>
      </c>
      <c r="BF98" s="137">
        <f>IF(N98="snížená",J98,0)</f>
        <v>0</v>
      </c>
      <c r="BG98" s="137">
        <f>IF(N98="zákl. přenesená",J98,0)</f>
        <v>0</v>
      </c>
      <c r="BH98" s="137">
        <f>IF(N98="sníž. přenesená",J98,0)</f>
        <v>0</v>
      </c>
      <c r="BI98" s="137">
        <f>IF(N98="nulová",J98,0)</f>
        <v>0</v>
      </c>
      <c r="BJ98" s="15" t="s">
        <v>79</v>
      </c>
      <c r="BK98" s="137">
        <f>ROUND(I98*H98,2)</f>
        <v>0</v>
      </c>
      <c r="BL98" s="15" t="s">
        <v>123</v>
      </c>
      <c r="BM98" s="136" t="s">
        <v>142</v>
      </c>
    </row>
    <row r="99" spans="2:65" s="1" customFormat="1" ht="11.25">
      <c r="B99" s="30"/>
      <c r="D99" s="138" t="s">
        <v>125</v>
      </c>
      <c r="F99" s="139" t="s">
        <v>143</v>
      </c>
      <c r="I99" s="140"/>
      <c r="L99" s="30"/>
      <c r="M99" s="141"/>
      <c r="T99" s="49"/>
      <c r="AT99" s="15" t="s">
        <v>125</v>
      </c>
      <c r="AU99" s="15" t="s">
        <v>82</v>
      </c>
    </row>
    <row r="100" spans="2:65" s="1" customFormat="1" ht="11.25">
      <c r="B100" s="30"/>
      <c r="D100" s="142" t="s">
        <v>127</v>
      </c>
      <c r="F100" s="143" t="s">
        <v>144</v>
      </c>
      <c r="I100" s="140"/>
      <c r="L100" s="30"/>
      <c r="M100" s="141"/>
      <c r="T100" s="49"/>
      <c r="AT100" s="15" t="s">
        <v>127</v>
      </c>
      <c r="AU100" s="15" t="s">
        <v>82</v>
      </c>
    </row>
    <row r="101" spans="2:65" s="12" customFormat="1" ht="11.25">
      <c r="B101" s="144"/>
      <c r="D101" s="138" t="s">
        <v>129</v>
      </c>
      <c r="E101" s="145" t="s">
        <v>19</v>
      </c>
      <c r="F101" s="146" t="s">
        <v>145</v>
      </c>
      <c r="H101" s="147">
        <v>0.3</v>
      </c>
      <c r="I101" s="148"/>
      <c r="L101" s="144"/>
      <c r="M101" s="149"/>
      <c r="T101" s="150"/>
      <c r="AT101" s="145" t="s">
        <v>129</v>
      </c>
      <c r="AU101" s="145" t="s">
        <v>82</v>
      </c>
      <c r="AV101" s="12" t="s">
        <v>82</v>
      </c>
      <c r="AW101" s="12" t="s">
        <v>33</v>
      </c>
      <c r="AX101" s="12" t="s">
        <v>79</v>
      </c>
      <c r="AY101" s="145" t="s">
        <v>116</v>
      </c>
    </row>
    <row r="102" spans="2:65" s="1" customFormat="1" ht="16.5" customHeight="1">
      <c r="B102" s="30"/>
      <c r="C102" s="125" t="s">
        <v>123</v>
      </c>
      <c r="D102" s="125" t="s">
        <v>118</v>
      </c>
      <c r="E102" s="126" t="s">
        <v>146</v>
      </c>
      <c r="F102" s="127" t="s">
        <v>147</v>
      </c>
      <c r="G102" s="128" t="s">
        <v>121</v>
      </c>
      <c r="H102" s="129">
        <v>3</v>
      </c>
      <c r="I102" s="130"/>
      <c r="J102" s="131">
        <f>ROUND(I102*H102,2)</f>
        <v>0</v>
      </c>
      <c r="K102" s="127" t="s">
        <v>19</v>
      </c>
      <c r="L102" s="30"/>
      <c r="M102" s="132" t="s">
        <v>19</v>
      </c>
      <c r="N102" s="133" t="s">
        <v>42</v>
      </c>
      <c r="P102" s="134">
        <f>O102*H102</f>
        <v>0</v>
      </c>
      <c r="Q102" s="134">
        <v>0</v>
      </c>
      <c r="R102" s="134">
        <f>Q102*H102</f>
        <v>0</v>
      </c>
      <c r="S102" s="134">
        <v>0</v>
      </c>
      <c r="T102" s="135">
        <f>S102*H102</f>
        <v>0</v>
      </c>
      <c r="AR102" s="136" t="s">
        <v>123</v>
      </c>
      <c r="AT102" s="136" t="s">
        <v>118</v>
      </c>
      <c r="AU102" s="136" t="s">
        <v>82</v>
      </c>
      <c r="AY102" s="15" t="s">
        <v>116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5" t="s">
        <v>79</v>
      </c>
      <c r="BK102" s="137">
        <f>ROUND(I102*H102,2)</f>
        <v>0</v>
      </c>
      <c r="BL102" s="15" t="s">
        <v>123</v>
      </c>
      <c r="BM102" s="136" t="s">
        <v>148</v>
      </c>
    </row>
    <row r="103" spans="2:65" s="1" customFormat="1" ht="11.25">
      <c r="B103" s="30"/>
      <c r="D103" s="138" t="s">
        <v>125</v>
      </c>
      <c r="F103" s="139" t="s">
        <v>147</v>
      </c>
      <c r="I103" s="140"/>
      <c r="L103" s="30"/>
      <c r="M103" s="141"/>
      <c r="T103" s="49"/>
      <c r="AT103" s="15" t="s">
        <v>125</v>
      </c>
      <c r="AU103" s="15" t="s">
        <v>82</v>
      </c>
    </row>
    <row r="104" spans="2:65" s="1" customFormat="1" ht="16.5" customHeight="1">
      <c r="B104" s="30"/>
      <c r="C104" s="125" t="s">
        <v>149</v>
      </c>
      <c r="D104" s="125" t="s">
        <v>118</v>
      </c>
      <c r="E104" s="126" t="s">
        <v>150</v>
      </c>
      <c r="F104" s="127" t="s">
        <v>151</v>
      </c>
      <c r="G104" s="128" t="s">
        <v>141</v>
      </c>
      <c r="H104" s="129">
        <v>2778</v>
      </c>
      <c r="I104" s="130"/>
      <c r="J104" s="131">
        <f>ROUND(I104*H104,2)</f>
        <v>0</v>
      </c>
      <c r="K104" s="127" t="s">
        <v>122</v>
      </c>
      <c r="L104" s="30"/>
      <c r="M104" s="132" t="s">
        <v>19</v>
      </c>
      <c r="N104" s="133" t="s">
        <v>42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36" t="s">
        <v>123</v>
      </c>
      <c r="AT104" s="136" t="s">
        <v>118</v>
      </c>
      <c r="AU104" s="136" t="s">
        <v>82</v>
      </c>
      <c r="AY104" s="15" t="s">
        <v>116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5" t="s">
        <v>79</v>
      </c>
      <c r="BK104" s="137">
        <f>ROUND(I104*H104,2)</f>
        <v>0</v>
      </c>
      <c r="BL104" s="15" t="s">
        <v>123</v>
      </c>
      <c r="BM104" s="136" t="s">
        <v>152</v>
      </c>
    </row>
    <row r="105" spans="2:65" s="1" customFormat="1" ht="11.25">
      <c r="B105" s="30"/>
      <c r="D105" s="138" t="s">
        <v>125</v>
      </c>
      <c r="F105" s="139" t="s">
        <v>153</v>
      </c>
      <c r="I105" s="140"/>
      <c r="L105" s="30"/>
      <c r="M105" s="141"/>
      <c r="T105" s="49"/>
      <c r="AT105" s="15" t="s">
        <v>125</v>
      </c>
      <c r="AU105" s="15" t="s">
        <v>82</v>
      </c>
    </row>
    <row r="106" spans="2:65" s="1" customFormat="1" ht="11.25">
      <c r="B106" s="30"/>
      <c r="D106" s="142" t="s">
        <v>127</v>
      </c>
      <c r="F106" s="143" t="s">
        <v>154</v>
      </c>
      <c r="I106" s="140"/>
      <c r="L106" s="30"/>
      <c r="M106" s="141"/>
      <c r="T106" s="49"/>
      <c r="AT106" s="15" t="s">
        <v>127</v>
      </c>
      <c r="AU106" s="15" t="s">
        <v>82</v>
      </c>
    </row>
    <row r="107" spans="2:65" s="12" customFormat="1" ht="11.25">
      <c r="B107" s="144"/>
      <c r="D107" s="138" t="s">
        <v>129</v>
      </c>
      <c r="E107" s="145" t="s">
        <v>19</v>
      </c>
      <c r="F107" s="146" t="s">
        <v>155</v>
      </c>
      <c r="H107" s="147">
        <v>2778</v>
      </c>
      <c r="I107" s="148"/>
      <c r="L107" s="144"/>
      <c r="M107" s="149"/>
      <c r="T107" s="150"/>
      <c r="AT107" s="145" t="s">
        <v>129</v>
      </c>
      <c r="AU107" s="145" t="s">
        <v>82</v>
      </c>
      <c r="AV107" s="12" t="s">
        <v>82</v>
      </c>
      <c r="AW107" s="12" t="s">
        <v>33</v>
      </c>
      <c r="AX107" s="12" t="s">
        <v>79</v>
      </c>
      <c r="AY107" s="145" t="s">
        <v>116</v>
      </c>
    </row>
    <row r="108" spans="2:65" s="1" customFormat="1" ht="21.75" customHeight="1">
      <c r="B108" s="30"/>
      <c r="C108" s="125" t="s">
        <v>156</v>
      </c>
      <c r="D108" s="125" t="s">
        <v>118</v>
      </c>
      <c r="E108" s="126" t="s">
        <v>157</v>
      </c>
      <c r="F108" s="127" t="s">
        <v>158</v>
      </c>
      <c r="G108" s="128" t="s">
        <v>159</v>
      </c>
      <c r="H108" s="129">
        <v>198</v>
      </c>
      <c r="I108" s="130"/>
      <c r="J108" s="131">
        <f>ROUND(I108*H108,2)</f>
        <v>0</v>
      </c>
      <c r="K108" s="127" t="s">
        <v>122</v>
      </c>
      <c r="L108" s="30"/>
      <c r="M108" s="132" t="s">
        <v>19</v>
      </c>
      <c r="N108" s="133" t="s">
        <v>42</v>
      </c>
      <c r="P108" s="134">
        <f>O108*H108</f>
        <v>0</v>
      </c>
      <c r="Q108" s="134">
        <v>0</v>
      </c>
      <c r="R108" s="134">
        <f>Q108*H108</f>
        <v>0</v>
      </c>
      <c r="S108" s="134">
        <v>0</v>
      </c>
      <c r="T108" s="135">
        <f>S108*H108</f>
        <v>0</v>
      </c>
      <c r="AR108" s="136" t="s">
        <v>123</v>
      </c>
      <c r="AT108" s="136" t="s">
        <v>118</v>
      </c>
      <c r="AU108" s="136" t="s">
        <v>82</v>
      </c>
      <c r="AY108" s="15" t="s">
        <v>116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5" t="s">
        <v>79</v>
      </c>
      <c r="BK108" s="137">
        <f>ROUND(I108*H108,2)</f>
        <v>0</v>
      </c>
      <c r="BL108" s="15" t="s">
        <v>123</v>
      </c>
      <c r="BM108" s="136" t="s">
        <v>160</v>
      </c>
    </row>
    <row r="109" spans="2:65" s="1" customFormat="1" ht="11.25">
      <c r="B109" s="30"/>
      <c r="D109" s="138" t="s">
        <v>125</v>
      </c>
      <c r="F109" s="139" t="s">
        <v>161</v>
      </c>
      <c r="I109" s="140"/>
      <c r="L109" s="30"/>
      <c r="M109" s="141"/>
      <c r="T109" s="49"/>
      <c r="AT109" s="15" t="s">
        <v>125</v>
      </c>
      <c r="AU109" s="15" t="s">
        <v>82</v>
      </c>
    </row>
    <row r="110" spans="2:65" s="1" customFormat="1" ht="11.25">
      <c r="B110" s="30"/>
      <c r="D110" s="142" t="s">
        <v>127</v>
      </c>
      <c r="F110" s="143" t="s">
        <v>162</v>
      </c>
      <c r="I110" s="140"/>
      <c r="L110" s="30"/>
      <c r="M110" s="141"/>
      <c r="T110" s="49"/>
      <c r="AT110" s="15" t="s">
        <v>127</v>
      </c>
      <c r="AU110" s="15" t="s">
        <v>82</v>
      </c>
    </row>
    <row r="111" spans="2:65" s="12" customFormat="1" ht="11.25">
      <c r="B111" s="144"/>
      <c r="D111" s="138" t="s">
        <v>129</v>
      </c>
      <c r="E111" s="145" t="s">
        <v>19</v>
      </c>
      <c r="F111" s="146" t="s">
        <v>163</v>
      </c>
      <c r="H111" s="147">
        <v>198</v>
      </c>
      <c r="I111" s="148"/>
      <c r="L111" s="144"/>
      <c r="M111" s="149"/>
      <c r="T111" s="150"/>
      <c r="AT111" s="145" t="s">
        <v>129</v>
      </c>
      <c r="AU111" s="145" t="s">
        <v>82</v>
      </c>
      <c r="AV111" s="12" t="s">
        <v>82</v>
      </c>
      <c r="AW111" s="12" t="s">
        <v>33</v>
      </c>
      <c r="AX111" s="12" t="s">
        <v>79</v>
      </c>
      <c r="AY111" s="145" t="s">
        <v>116</v>
      </c>
    </row>
    <row r="112" spans="2:65" s="1" customFormat="1" ht="16.5" customHeight="1">
      <c r="B112" s="30"/>
      <c r="C112" s="125" t="s">
        <v>164</v>
      </c>
      <c r="D112" s="125" t="s">
        <v>118</v>
      </c>
      <c r="E112" s="126" t="s">
        <v>165</v>
      </c>
      <c r="F112" s="127" t="s">
        <v>166</v>
      </c>
      <c r="G112" s="128" t="s">
        <v>141</v>
      </c>
      <c r="H112" s="129">
        <v>0.3</v>
      </c>
      <c r="I112" s="130"/>
      <c r="J112" s="131">
        <f>ROUND(I112*H112,2)</f>
        <v>0</v>
      </c>
      <c r="K112" s="127" t="s">
        <v>122</v>
      </c>
      <c r="L112" s="30"/>
      <c r="M112" s="132" t="s">
        <v>19</v>
      </c>
      <c r="N112" s="133" t="s">
        <v>42</v>
      </c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5">
        <f>S112*H112</f>
        <v>0</v>
      </c>
      <c r="AR112" s="136" t="s">
        <v>123</v>
      </c>
      <c r="AT112" s="136" t="s">
        <v>118</v>
      </c>
      <c r="AU112" s="136" t="s">
        <v>82</v>
      </c>
      <c r="AY112" s="15" t="s">
        <v>116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5" t="s">
        <v>79</v>
      </c>
      <c r="BK112" s="137">
        <f>ROUND(I112*H112,2)</f>
        <v>0</v>
      </c>
      <c r="BL112" s="15" t="s">
        <v>123</v>
      </c>
      <c r="BM112" s="136" t="s">
        <v>167</v>
      </c>
    </row>
    <row r="113" spans="2:65" s="1" customFormat="1" ht="11.25">
      <c r="B113" s="30"/>
      <c r="D113" s="138" t="s">
        <v>125</v>
      </c>
      <c r="F113" s="139" t="s">
        <v>168</v>
      </c>
      <c r="I113" s="140"/>
      <c r="L113" s="30"/>
      <c r="M113" s="141"/>
      <c r="T113" s="49"/>
      <c r="AT113" s="15" t="s">
        <v>125</v>
      </c>
      <c r="AU113" s="15" t="s">
        <v>82</v>
      </c>
    </row>
    <row r="114" spans="2:65" s="1" customFormat="1" ht="11.25">
      <c r="B114" s="30"/>
      <c r="D114" s="142" t="s">
        <v>127</v>
      </c>
      <c r="F114" s="143" t="s">
        <v>169</v>
      </c>
      <c r="I114" s="140"/>
      <c r="L114" s="30"/>
      <c r="M114" s="141"/>
      <c r="T114" s="49"/>
      <c r="AT114" s="15" t="s">
        <v>127</v>
      </c>
      <c r="AU114" s="15" t="s">
        <v>82</v>
      </c>
    </row>
    <row r="115" spans="2:65" s="1" customFormat="1" ht="29.25">
      <c r="B115" s="30"/>
      <c r="D115" s="138" t="s">
        <v>136</v>
      </c>
      <c r="F115" s="151" t="s">
        <v>170</v>
      </c>
      <c r="I115" s="140"/>
      <c r="L115" s="30"/>
      <c r="M115" s="141"/>
      <c r="T115" s="49"/>
      <c r="AT115" s="15" t="s">
        <v>136</v>
      </c>
      <c r="AU115" s="15" t="s">
        <v>82</v>
      </c>
    </row>
    <row r="116" spans="2:65" s="12" customFormat="1" ht="11.25">
      <c r="B116" s="144"/>
      <c r="D116" s="138" t="s">
        <v>129</v>
      </c>
      <c r="E116" s="145" t="s">
        <v>19</v>
      </c>
      <c r="F116" s="146" t="s">
        <v>145</v>
      </c>
      <c r="H116" s="147">
        <v>0.3</v>
      </c>
      <c r="I116" s="148"/>
      <c r="L116" s="144"/>
      <c r="M116" s="149"/>
      <c r="T116" s="150"/>
      <c r="AT116" s="145" t="s">
        <v>129</v>
      </c>
      <c r="AU116" s="145" t="s">
        <v>82</v>
      </c>
      <c r="AV116" s="12" t="s">
        <v>82</v>
      </c>
      <c r="AW116" s="12" t="s">
        <v>33</v>
      </c>
      <c r="AX116" s="12" t="s">
        <v>79</v>
      </c>
      <c r="AY116" s="145" t="s">
        <v>116</v>
      </c>
    </row>
    <row r="117" spans="2:65" s="1" customFormat="1" ht="16.5" customHeight="1">
      <c r="B117" s="30"/>
      <c r="C117" s="125" t="s">
        <v>171</v>
      </c>
      <c r="D117" s="125" t="s">
        <v>118</v>
      </c>
      <c r="E117" s="126" t="s">
        <v>172</v>
      </c>
      <c r="F117" s="127" t="s">
        <v>173</v>
      </c>
      <c r="G117" s="128" t="s">
        <v>159</v>
      </c>
      <c r="H117" s="129">
        <v>16.463000000000001</v>
      </c>
      <c r="I117" s="130"/>
      <c r="J117" s="131">
        <f>ROUND(I117*H117,2)</f>
        <v>0</v>
      </c>
      <c r="K117" s="127" t="s">
        <v>122</v>
      </c>
      <c r="L117" s="30"/>
      <c r="M117" s="132" t="s">
        <v>19</v>
      </c>
      <c r="N117" s="133" t="s">
        <v>42</v>
      </c>
      <c r="P117" s="134">
        <f>O117*H117</f>
        <v>0</v>
      </c>
      <c r="Q117" s="134">
        <v>0</v>
      </c>
      <c r="R117" s="134">
        <f>Q117*H117</f>
        <v>0</v>
      </c>
      <c r="S117" s="134">
        <v>0</v>
      </c>
      <c r="T117" s="135">
        <f>S117*H117</f>
        <v>0</v>
      </c>
      <c r="AR117" s="136" t="s">
        <v>123</v>
      </c>
      <c r="AT117" s="136" t="s">
        <v>118</v>
      </c>
      <c r="AU117" s="136" t="s">
        <v>82</v>
      </c>
      <c r="AY117" s="15" t="s">
        <v>116</v>
      </c>
      <c r="BE117" s="137">
        <f>IF(N117="základní",J117,0)</f>
        <v>0</v>
      </c>
      <c r="BF117" s="137">
        <f>IF(N117="snížená",J117,0)</f>
        <v>0</v>
      </c>
      <c r="BG117" s="137">
        <f>IF(N117="zákl. přenesená",J117,0)</f>
        <v>0</v>
      </c>
      <c r="BH117" s="137">
        <f>IF(N117="sníž. přenesená",J117,0)</f>
        <v>0</v>
      </c>
      <c r="BI117" s="137">
        <f>IF(N117="nulová",J117,0)</f>
        <v>0</v>
      </c>
      <c r="BJ117" s="15" t="s">
        <v>79</v>
      </c>
      <c r="BK117" s="137">
        <f>ROUND(I117*H117,2)</f>
        <v>0</v>
      </c>
      <c r="BL117" s="15" t="s">
        <v>123</v>
      </c>
      <c r="BM117" s="136" t="s">
        <v>174</v>
      </c>
    </row>
    <row r="118" spans="2:65" s="1" customFormat="1" ht="19.5">
      <c r="B118" s="30"/>
      <c r="D118" s="138" t="s">
        <v>125</v>
      </c>
      <c r="F118" s="139" t="s">
        <v>175</v>
      </c>
      <c r="I118" s="140"/>
      <c r="L118" s="30"/>
      <c r="M118" s="141"/>
      <c r="T118" s="49"/>
      <c r="AT118" s="15" t="s">
        <v>125</v>
      </c>
      <c r="AU118" s="15" t="s">
        <v>82</v>
      </c>
    </row>
    <row r="119" spans="2:65" s="1" customFormat="1" ht="11.25">
      <c r="B119" s="30"/>
      <c r="D119" s="142" t="s">
        <v>127</v>
      </c>
      <c r="F119" s="143" t="s">
        <v>176</v>
      </c>
      <c r="I119" s="140"/>
      <c r="L119" s="30"/>
      <c r="M119" s="141"/>
      <c r="T119" s="49"/>
      <c r="AT119" s="15" t="s">
        <v>127</v>
      </c>
      <c r="AU119" s="15" t="s">
        <v>82</v>
      </c>
    </row>
    <row r="120" spans="2:65" s="12" customFormat="1" ht="11.25">
      <c r="B120" s="144"/>
      <c r="D120" s="138" t="s">
        <v>129</v>
      </c>
      <c r="E120" s="145" t="s">
        <v>19</v>
      </c>
      <c r="F120" s="146" t="s">
        <v>177</v>
      </c>
      <c r="H120" s="147">
        <v>4.7830000000000004</v>
      </c>
      <c r="I120" s="148"/>
      <c r="L120" s="144"/>
      <c r="M120" s="149"/>
      <c r="T120" s="150"/>
      <c r="AT120" s="145" t="s">
        <v>129</v>
      </c>
      <c r="AU120" s="145" t="s">
        <v>82</v>
      </c>
      <c r="AV120" s="12" t="s">
        <v>82</v>
      </c>
      <c r="AW120" s="12" t="s">
        <v>33</v>
      </c>
      <c r="AX120" s="12" t="s">
        <v>71</v>
      </c>
      <c r="AY120" s="145" t="s">
        <v>116</v>
      </c>
    </row>
    <row r="121" spans="2:65" s="12" customFormat="1" ht="11.25">
      <c r="B121" s="144"/>
      <c r="D121" s="138" t="s">
        <v>129</v>
      </c>
      <c r="E121" s="145" t="s">
        <v>19</v>
      </c>
      <c r="F121" s="146" t="s">
        <v>178</v>
      </c>
      <c r="H121" s="147">
        <v>4.6760000000000002</v>
      </c>
      <c r="I121" s="148"/>
      <c r="L121" s="144"/>
      <c r="M121" s="149"/>
      <c r="T121" s="150"/>
      <c r="AT121" s="145" t="s">
        <v>129</v>
      </c>
      <c r="AU121" s="145" t="s">
        <v>82</v>
      </c>
      <c r="AV121" s="12" t="s">
        <v>82</v>
      </c>
      <c r="AW121" s="12" t="s">
        <v>33</v>
      </c>
      <c r="AX121" s="12" t="s">
        <v>71</v>
      </c>
      <c r="AY121" s="145" t="s">
        <v>116</v>
      </c>
    </row>
    <row r="122" spans="2:65" s="12" customFormat="1" ht="11.25">
      <c r="B122" s="144"/>
      <c r="D122" s="138" t="s">
        <v>129</v>
      </c>
      <c r="E122" s="145" t="s">
        <v>19</v>
      </c>
      <c r="F122" s="146" t="s">
        <v>179</v>
      </c>
      <c r="H122" s="147">
        <v>7.0039999999999996</v>
      </c>
      <c r="I122" s="148"/>
      <c r="L122" s="144"/>
      <c r="M122" s="149"/>
      <c r="T122" s="150"/>
      <c r="AT122" s="145" t="s">
        <v>129</v>
      </c>
      <c r="AU122" s="145" t="s">
        <v>82</v>
      </c>
      <c r="AV122" s="12" t="s">
        <v>82</v>
      </c>
      <c r="AW122" s="12" t="s">
        <v>33</v>
      </c>
      <c r="AX122" s="12" t="s">
        <v>71</v>
      </c>
      <c r="AY122" s="145" t="s">
        <v>116</v>
      </c>
    </row>
    <row r="123" spans="2:65" s="1" customFormat="1" ht="21.75" customHeight="1">
      <c r="B123" s="30"/>
      <c r="C123" s="125" t="s">
        <v>180</v>
      </c>
      <c r="D123" s="125" t="s">
        <v>118</v>
      </c>
      <c r="E123" s="126" t="s">
        <v>181</v>
      </c>
      <c r="F123" s="127" t="s">
        <v>182</v>
      </c>
      <c r="G123" s="128" t="s">
        <v>159</v>
      </c>
      <c r="H123" s="129">
        <v>30.844000000000001</v>
      </c>
      <c r="I123" s="130"/>
      <c r="J123" s="131">
        <f>ROUND(I123*H123,2)</f>
        <v>0</v>
      </c>
      <c r="K123" s="127" t="s">
        <v>122</v>
      </c>
      <c r="L123" s="30"/>
      <c r="M123" s="132" t="s">
        <v>19</v>
      </c>
      <c r="N123" s="133" t="s">
        <v>42</v>
      </c>
      <c r="P123" s="134">
        <f>O123*H123</f>
        <v>0</v>
      </c>
      <c r="Q123" s="134">
        <v>0</v>
      </c>
      <c r="R123" s="134">
        <f>Q123*H123</f>
        <v>0</v>
      </c>
      <c r="S123" s="134">
        <v>0</v>
      </c>
      <c r="T123" s="135">
        <f>S123*H123</f>
        <v>0</v>
      </c>
      <c r="AR123" s="136" t="s">
        <v>123</v>
      </c>
      <c r="AT123" s="136" t="s">
        <v>118</v>
      </c>
      <c r="AU123" s="136" t="s">
        <v>82</v>
      </c>
      <c r="AY123" s="15" t="s">
        <v>116</v>
      </c>
      <c r="BE123" s="137">
        <f>IF(N123="základní",J123,0)</f>
        <v>0</v>
      </c>
      <c r="BF123" s="137">
        <f>IF(N123="snížená",J123,0)</f>
        <v>0</v>
      </c>
      <c r="BG123" s="137">
        <f>IF(N123="zákl. přenesená",J123,0)</f>
        <v>0</v>
      </c>
      <c r="BH123" s="137">
        <f>IF(N123="sníž. přenesená",J123,0)</f>
        <v>0</v>
      </c>
      <c r="BI123" s="137">
        <f>IF(N123="nulová",J123,0)</f>
        <v>0</v>
      </c>
      <c r="BJ123" s="15" t="s">
        <v>79</v>
      </c>
      <c r="BK123" s="137">
        <f>ROUND(I123*H123,2)</f>
        <v>0</v>
      </c>
      <c r="BL123" s="15" t="s">
        <v>123</v>
      </c>
      <c r="BM123" s="136" t="s">
        <v>183</v>
      </c>
    </row>
    <row r="124" spans="2:65" s="1" customFormat="1" ht="19.5">
      <c r="B124" s="30"/>
      <c r="D124" s="138" t="s">
        <v>125</v>
      </c>
      <c r="F124" s="139" t="s">
        <v>184</v>
      </c>
      <c r="I124" s="140"/>
      <c r="L124" s="30"/>
      <c r="M124" s="141"/>
      <c r="T124" s="49"/>
      <c r="AT124" s="15" t="s">
        <v>125</v>
      </c>
      <c r="AU124" s="15" t="s">
        <v>82</v>
      </c>
    </row>
    <row r="125" spans="2:65" s="1" customFormat="1" ht="11.25">
      <c r="B125" s="30"/>
      <c r="D125" s="142" t="s">
        <v>127</v>
      </c>
      <c r="F125" s="143" t="s">
        <v>185</v>
      </c>
      <c r="I125" s="140"/>
      <c r="L125" s="30"/>
      <c r="M125" s="141"/>
      <c r="T125" s="49"/>
      <c r="AT125" s="15" t="s">
        <v>127</v>
      </c>
      <c r="AU125" s="15" t="s">
        <v>82</v>
      </c>
    </row>
    <row r="126" spans="2:65" s="12" customFormat="1" ht="11.25">
      <c r="B126" s="144"/>
      <c r="D126" s="138" t="s">
        <v>129</v>
      </c>
      <c r="E126" s="145" t="s">
        <v>19</v>
      </c>
      <c r="F126" s="146" t="s">
        <v>186</v>
      </c>
      <c r="H126" s="147">
        <v>2.7229999999999999</v>
      </c>
      <c r="I126" s="148"/>
      <c r="L126" s="144"/>
      <c r="M126" s="149"/>
      <c r="T126" s="150"/>
      <c r="AT126" s="145" t="s">
        <v>129</v>
      </c>
      <c r="AU126" s="145" t="s">
        <v>82</v>
      </c>
      <c r="AV126" s="12" t="s">
        <v>82</v>
      </c>
      <c r="AW126" s="12" t="s">
        <v>33</v>
      </c>
      <c r="AX126" s="12" t="s">
        <v>71</v>
      </c>
      <c r="AY126" s="145" t="s">
        <v>116</v>
      </c>
    </row>
    <row r="127" spans="2:65" s="12" customFormat="1" ht="11.25">
      <c r="B127" s="144"/>
      <c r="D127" s="138" t="s">
        <v>129</v>
      </c>
      <c r="E127" s="145" t="s">
        <v>19</v>
      </c>
      <c r="F127" s="146" t="s">
        <v>187</v>
      </c>
      <c r="H127" s="147">
        <v>7.1050000000000004</v>
      </c>
      <c r="I127" s="148"/>
      <c r="L127" s="144"/>
      <c r="M127" s="149"/>
      <c r="T127" s="150"/>
      <c r="AT127" s="145" t="s">
        <v>129</v>
      </c>
      <c r="AU127" s="145" t="s">
        <v>82</v>
      </c>
      <c r="AV127" s="12" t="s">
        <v>82</v>
      </c>
      <c r="AW127" s="12" t="s">
        <v>33</v>
      </c>
      <c r="AX127" s="12" t="s">
        <v>71</v>
      </c>
      <c r="AY127" s="145" t="s">
        <v>116</v>
      </c>
    </row>
    <row r="128" spans="2:65" s="12" customFormat="1" ht="11.25">
      <c r="B128" s="144"/>
      <c r="D128" s="138" t="s">
        <v>129</v>
      </c>
      <c r="E128" s="145" t="s">
        <v>19</v>
      </c>
      <c r="F128" s="146" t="s">
        <v>188</v>
      </c>
      <c r="H128" s="147">
        <v>2.61</v>
      </c>
      <c r="I128" s="148"/>
      <c r="L128" s="144"/>
      <c r="M128" s="149"/>
      <c r="T128" s="150"/>
      <c r="AT128" s="145" t="s">
        <v>129</v>
      </c>
      <c r="AU128" s="145" t="s">
        <v>82</v>
      </c>
      <c r="AV128" s="12" t="s">
        <v>82</v>
      </c>
      <c r="AW128" s="12" t="s">
        <v>33</v>
      </c>
      <c r="AX128" s="12" t="s">
        <v>71</v>
      </c>
      <c r="AY128" s="145" t="s">
        <v>116</v>
      </c>
    </row>
    <row r="129" spans="2:65" s="12" customFormat="1" ht="11.25">
      <c r="B129" s="144"/>
      <c r="D129" s="138" t="s">
        <v>129</v>
      </c>
      <c r="E129" s="145" t="s">
        <v>19</v>
      </c>
      <c r="F129" s="146" t="s">
        <v>189</v>
      </c>
      <c r="H129" s="147">
        <v>6.67</v>
      </c>
      <c r="I129" s="148"/>
      <c r="L129" s="144"/>
      <c r="M129" s="149"/>
      <c r="T129" s="150"/>
      <c r="AT129" s="145" t="s">
        <v>129</v>
      </c>
      <c r="AU129" s="145" t="s">
        <v>82</v>
      </c>
      <c r="AV129" s="12" t="s">
        <v>82</v>
      </c>
      <c r="AW129" s="12" t="s">
        <v>33</v>
      </c>
      <c r="AX129" s="12" t="s">
        <v>71</v>
      </c>
      <c r="AY129" s="145" t="s">
        <v>116</v>
      </c>
    </row>
    <row r="130" spans="2:65" s="12" customFormat="1" ht="11.25">
      <c r="B130" s="144"/>
      <c r="D130" s="138" t="s">
        <v>129</v>
      </c>
      <c r="E130" s="145" t="s">
        <v>19</v>
      </c>
      <c r="F130" s="146" t="s">
        <v>190</v>
      </c>
      <c r="H130" s="147">
        <v>2.093</v>
      </c>
      <c r="I130" s="148"/>
      <c r="L130" s="144"/>
      <c r="M130" s="149"/>
      <c r="T130" s="150"/>
      <c r="AT130" s="145" t="s">
        <v>129</v>
      </c>
      <c r="AU130" s="145" t="s">
        <v>82</v>
      </c>
      <c r="AV130" s="12" t="s">
        <v>82</v>
      </c>
      <c r="AW130" s="12" t="s">
        <v>33</v>
      </c>
      <c r="AX130" s="12" t="s">
        <v>71</v>
      </c>
      <c r="AY130" s="145" t="s">
        <v>116</v>
      </c>
    </row>
    <row r="131" spans="2:65" s="12" customFormat="1" ht="11.25">
      <c r="B131" s="144"/>
      <c r="D131" s="138" t="s">
        <v>129</v>
      </c>
      <c r="E131" s="145" t="s">
        <v>19</v>
      </c>
      <c r="F131" s="146" t="s">
        <v>191</v>
      </c>
      <c r="H131" s="147">
        <v>9.6430000000000007</v>
      </c>
      <c r="I131" s="148"/>
      <c r="L131" s="144"/>
      <c r="M131" s="149"/>
      <c r="T131" s="150"/>
      <c r="AT131" s="145" t="s">
        <v>129</v>
      </c>
      <c r="AU131" s="145" t="s">
        <v>82</v>
      </c>
      <c r="AV131" s="12" t="s">
        <v>82</v>
      </c>
      <c r="AW131" s="12" t="s">
        <v>33</v>
      </c>
      <c r="AX131" s="12" t="s">
        <v>71</v>
      </c>
      <c r="AY131" s="145" t="s">
        <v>116</v>
      </c>
    </row>
    <row r="132" spans="2:65" s="1" customFormat="1" ht="16.5" customHeight="1">
      <c r="B132" s="30"/>
      <c r="C132" s="125" t="s">
        <v>192</v>
      </c>
      <c r="D132" s="125" t="s">
        <v>118</v>
      </c>
      <c r="E132" s="126" t="s">
        <v>193</v>
      </c>
      <c r="F132" s="127" t="s">
        <v>194</v>
      </c>
      <c r="G132" s="128" t="s">
        <v>121</v>
      </c>
      <c r="H132" s="129">
        <v>3</v>
      </c>
      <c r="I132" s="130"/>
      <c r="J132" s="131">
        <f>ROUND(I132*H132,2)</f>
        <v>0</v>
      </c>
      <c r="K132" s="127" t="s">
        <v>122</v>
      </c>
      <c r="L132" s="30"/>
      <c r="M132" s="132" t="s">
        <v>19</v>
      </c>
      <c r="N132" s="133" t="s">
        <v>42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123</v>
      </c>
      <c r="AT132" s="136" t="s">
        <v>118</v>
      </c>
      <c r="AU132" s="136" t="s">
        <v>82</v>
      </c>
      <c r="AY132" s="15" t="s">
        <v>116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5" t="s">
        <v>79</v>
      </c>
      <c r="BK132" s="137">
        <f>ROUND(I132*H132,2)</f>
        <v>0</v>
      </c>
      <c r="BL132" s="15" t="s">
        <v>123</v>
      </c>
      <c r="BM132" s="136" t="s">
        <v>195</v>
      </c>
    </row>
    <row r="133" spans="2:65" s="1" customFormat="1" ht="19.5">
      <c r="B133" s="30"/>
      <c r="D133" s="138" t="s">
        <v>125</v>
      </c>
      <c r="F133" s="139" t="s">
        <v>196</v>
      </c>
      <c r="I133" s="140"/>
      <c r="L133" s="30"/>
      <c r="M133" s="141"/>
      <c r="T133" s="49"/>
      <c r="AT133" s="15" t="s">
        <v>125</v>
      </c>
      <c r="AU133" s="15" t="s">
        <v>82</v>
      </c>
    </row>
    <row r="134" spans="2:65" s="1" customFormat="1" ht="11.25">
      <c r="B134" s="30"/>
      <c r="D134" s="142" t="s">
        <v>127</v>
      </c>
      <c r="F134" s="143" t="s">
        <v>197</v>
      </c>
      <c r="I134" s="140"/>
      <c r="L134" s="30"/>
      <c r="M134" s="141"/>
      <c r="T134" s="49"/>
      <c r="AT134" s="15" t="s">
        <v>127</v>
      </c>
      <c r="AU134" s="15" t="s">
        <v>82</v>
      </c>
    </row>
    <row r="135" spans="2:65" s="1" customFormat="1" ht="21.75" customHeight="1">
      <c r="B135" s="30"/>
      <c r="C135" s="125" t="s">
        <v>198</v>
      </c>
      <c r="D135" s="125" t="s">
        <v>118</v>
      </c>
      <c r="E135" s="126" t="s">
        <v>199</v>
      </c>
      <c r="F135" s="127" t="s">
        <v>200</v>
      </c>
      <c r="G135" s="128" t="s">
        <v>121</v>
      </c>
      <c r="H135" s="129">
        <v>3</v>
      </c>
      <c r="I135" s="130"/>
      <c r="J135" s="131">
        <f>ROUND(I135*H135,2)</f>
        <v>0</v>
      </c>
      <c r="K135" s="127" t="s">
        <v>122</v>
      </c>
      <c r="L135" s="30"/>
      <c r="M135" s="132" t="s">
        <v>19</v>
      </c>
      <c r="N135" s="133" t="s">
        <v>42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5">
        <f>S135*H135</f>
        <v>0</v>
      </c>
      <c r="AR135" s="136" t="s">
        <v>123</v>
      </c>
      <c r="AT135" s="136" t="s">
        <v>118</v>
      </c>
      <c r="AU135" s="136" t="s">
        <v>82</v>
      </c>
      <c r="AY135" s="15" t="s">
        <v>116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5" t="s">
        <v>79</v>
      </c>
      <c r="BK135" s="137">
        <f>ROUND(I135*H135,2)</f>
        <v>0</v>
      </c>
      <c r="BL135" s="15" t="s">
        <v>123</v>
      </c>
      <c r="BM135" s="136" t="s">
        <v>201</v>
      </c>
    </row>
    <row r="136" spans="2:65" s="1" customFormat="1" ht="19.5">
      <c r="B136" s="30"/>
      <c r="D136" s="138" t="s">
        <v>125</v>
      </c>
      <c r="F136" s="139" t="s">
        <v>202</v>
      </c>
      <c r="I136" s="140"/>
      <c r="L136" s="30"/>
      <c r="M136" s="141"/>
      <c r="T136" s="49"/>
      <c r="AT136" s="15" t="s">
        <v>125</v>
      </c>
      <c r="AU136" s="15" t="s">
        <v>82</v>
      </c>
    </row>
    <row r="137" spans="2:65" s="1" customFormat="1" ht="11.25">
      <c r="B137" s="30"/>
      <c r="D137" s="142" t="s">
        <v>127</v>
      </c>
      <c r="F137" s="143" t="s">
        <v>203</v>
      </c>
      <c r="I137" s="140"/>
      <c r="L137" s="30"/>
      <c r="M137" s="141"/>
      <c r="T137" s="49"/>
      <c r="AT137" s="15" t="s">
        <v>127</v>
      </c>
      <c r="AU137" s="15" t="s">
        <v>82</v>
      </c>
    </row>
    <row r="138" spans="2:65" s="1" customFormat="1" ht="19.5">
      <c r="B138" s="30"/>
      <c r="D138" s="138" t="s">
        <v>136</v>
      </c>
      <c r="F138" s="151" t="s">
        <v>137</v>
      </c>
      <c r="I138" s="140"/>
      <c r="L138" s="30"/>
      <c r="M138" s="141"/>
      <c r="T138" s="49"/>
      <c r="AT138" s="15" t="s">
        <v>136</v>
      </c>
      <c r="AU138" s="15" t="s">
        <v>82</v>
      </c>
    </row>
    <row r="139" spans="2:65" s="1" customFormat="1" ht="21.75" customHeight="1">
      <c r="B139" s="30"/>
      <c r="C139" s="125" t="s">
        <v>204</v>
      </c>
      <c r="D139" s="125" t="s">
        <v>118</v>
      </c>
      <c r="E139" s="126" t="s">
        <v>205</v>
      </c>
      <c r="F139" s="127" t="s">
        <v>206</v>
      </c>
      <c r="G139" s="128" t="s">
        <v>159</v>
      </c>
      <c r="H139" s="129">
        <v>108.5</v>
      </c>
      <c r="I139" s="130"/>
      <c r="J139" s="131">
        <f>ROUND(I139*H139,2)</f>
        <v>0</v>
      </c>
      <c r="K139" s="127" t="s">
        <v>122</v>
      </c>
      <c r="L139" s="30"/>
      <c r="M139" s="132" t="s">
        <v>19</v>
      </c>
      <c r="N139" s="133" t="s">
        <v>42</v>
      </c>
      <c r="P139" s="134">
        <f>O139*H139</f>
        <v>0</v>
      </c>
      <c r="Q139" s="134">
        <v>0</v>
      </c>
      <c r="R139" s="134">
        <f>Q139*H139</f>
        <v>0</v>
      </c>
      <c r="S139" s="134">
        <v>0</v>
      </c>
      <c r="T139" s="135">
        <f>S139*H139</f>
        <v>0</v>
      </c>
      <c r="AR139" s="136" t="s">
        <v>123</v>
      </c>
      <c r="AT139" s="136" t="s">
        <v>118</v>
      </c>
      <c r="AU139" s="136" t="s">
        <v>82</v>
      </c>
      <c r="AY139" s="15" t="s">
        <v>116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5" t="s">
        <v>79</v>
      </c>
      <c r="BK139" s="137">
        <f>ROUND(I139*H139,2)</f>
        <v>0</v>
      </c>
      <c r="BL139" s="15" t="s">
        <v>123</v>
      </c>
      <c r="BM139" s="136" t="s">
        <v>207</v>
      </c>
    </row>
    <row r="140" spans="2:65" s="1" customFormat="1" ht="19.5">
      <c r="B140" s="30"/>
      <c r="D140" s="138" t="s">
        <v>125</v>
      </c>
      <c r="F140" s="139" t="s">
        <v>208</v>
      </c>
      <c r="I140" s="140"/>
      <c r="L140" s="30"/>
      <c r="M140" s="141"/>
      <c r="T140" s="49"/>
      <c r="AT140" s="15" t="s">
        <v>125</v>
      </c>
      <c r="AU140" s="15" t="s">
        <v>82</v>
      </c>
    </row>
    <row r="141" spans="2:65" s="1" customFormat="1" ht="11.25">
      <c r="B141" s="30"/>
      <c r="D141" s="142" t="s">
        <v>127</v>
      </c>
      <c r="F141" s="143" t="s">
        <v>209</v>
      </c>
      <c r="I141" s="140"/>
      <c r="L141" s="30"/>
      <c r="M141" s="141"/>
      <c r="T141" s="49"/>
      <c r="AT141" s="15" t="s">
        <v>127</v>
      </c>
      <c r="AU141" s="15" t="s">
        <v>82</v>
      </c>
    </row>
    <row r="142" spans="2:65" s="12" customFormat="1" ht="11.25">
      <c r="B142" s="144"/>
      <c r="D142" s="138" t="s">
        <v>129</v>
      </c>
      <c r="E142" s="145" t="s">
        <v>19</v>
      </c>
      <c r="F142" s="146" t="s">
        <v>210</v>
      </c>
      <c r="H142" s="147">
        <v>108.5</v>
      </c>
      <c r="I142" s="148"/>
      <c r="L142" s="144"/>
      <c r="M142" s="149"/>
      <c r="T142" s="150"/>
      <c r="AT142" s="145" t="s">
        <v>129</v>
      </c>
      <c r="AU142" s="145" t="s">
        <v>82</v>
      </c>
      <c r="AV142" s="12" t="s">
        <v>82</v>
      </c>
      <c r="AW142" s="12" t="s">
        <v>33</v>
      </c>
      <c r="AX142" s="12" t="s">
        <v>79</v>
      </c>
      <c r="AY142" s="145" t="s">
        <v>116</v>
      </c>
    </row>
    <row r="143" spans="2:65" s="1" customFormat="1" ht="24.2" customHeight="1">
      <c r="B143" s="30"/>
      <c r="C143" s="125" t="s">
        <v>211</v>
      </c>
      <c r="D143" s="125" t="s">
        <v>118</v>
      </c>
      <c r="E143" s="126" t="s">
        <v>212</v>
      </c>
      <c r="F143" s="127" t="s">
        <v>213</v>
      </c>
      <c r="G143" s="128" t="s">
        <v>159</v>
      </c>
      <c r="H143" s="129">
        <v>1410.5</v>
      </c>
      <c r="I143" s="130"/>
      <c r="J143" s="131">
        <f>ROUND(I143*H143,2)</f>
        <v>0</v>
      </c>
      <c r="K143" s="127" t="s">
        <v>122</v>
      </c>
      <c r="L143" s="30"/>
      <c r="M143" s="132" t="s">
        <v>19</v>
      </c>
      <c r="N143" s="133" t="s">
        <v>42</v>
      </c>
      <c r="P143" s="134">
        <f>O143*H143</f>
        <v>0</v>
      </c>
      <c r="Q143" s="134">
        <v>0</v>
      </c>
      <c r="R143" s="134">
        <f>Q143*H143</f>
        <v>0</v>
      </c>
      <c r="S143" s="134">
        <v>0</v>
      </c>
      <c r="T143" s="135">
        <f>S143*H143</f>
        <v>0</v>
      </c>
      <c r="AR143" s="136" t="s">
        <v>123</v>
      </c>
      <c r="AT143" s="136" t="s">
        <v>118</v>
      </c>
      <c r="AU143" s="136" t="s">
        <v>82</v>
      </c>
      <c r="AY143" s="15" t="s">
        <v>116</v>
      </c>
      <c r="BE143" s="137">
        <f>IF(N143="základní",J143,0)</f>
        <v>0</v>
      </c>
      <c r="BF143" s="137">
        <f>IF(N143="snížená",J143,0)</f>
        <v>0</v>
      </c>
      <c r="BG143" s="137">
        <f>IF(N143="zákl. přenesená",J143,0)</f>
        <v>0</v>
      </c>
      <c r="BH143" s="137">
        <f>IF(N143="sníž. přenesená",J143,0)</f>
        <v>0</v>
      </c>
      <c r="BI143" s="137">
        <f>IF(N143="nulová",J143,0)</f>
        <v>0</v>
      </c>
      <c r="BJ143" s="15" t="s">
        <v>79</v>
      </c>
      <c r="BK143" s="137">
        <f>ROUND(I143*H143,2)</f>
        <v>0</v>
      </c>
      <c r="BL143" s="15" t="s">
        <v>123</v>
      </c>
      <c r="BM143" s="136" t="s">
        <v>214</v>
      </c>
    </row>
    <row r="144" spans="2:65" s="1" customFormat="1" ht="19.5">
      <c r="B144" s="30"/>
      <c r="D144" s="138" t="s">
        <v>125</v>
      </c>
      <c r="F144" s="139" t="s">
        <v>215</v>
      </c>
      <c r="I144" s="140"/>
      <c r="L144" s="30"/>
      <c r="M144" s="141"/>
      <c r="T144" s="49"/>
      <c r="AT144" s="15" t="s">
        <v>125</v>
      </c>
      <c r="AU144" s="15" t="s">
        <v>82</v>
      </c>
    </row>
    <row r="145" spans="2:65" s="1" customFormat="1" ht="11.25">
      <c r="B145" s="30"/>
      <c r="D145" s="142" t="s">
        <v>127</v>
      </c>
      <c r="F145" s="143" t="s">
        <v>216</v>
      </c>
      <c r="I145" s="140"/>
      <c r="L145" s="30"/>
      <c r="M145" s="141"/>
      <c r="T145" s="49"/>
      <c r="AT145" s="15" t="s">
        <v>127</v>
      </c>
      <c r="AU145" s="15" t="s">
        <v>82</v>
      </c>
    </row>
    <row r="146" spans="2:65" s="12" customFormat="1" ht="11.25">
      <c r="B146" s="144"/>
      <c r="D146" s="138" t="s">
        <v>129</v>
      </c>
      <c r="E146" s="145" t="s">
        <v>19</v>
      </c>
      <c r="F146" s="146" t="s">
        <v>217</v>
      </c>
      <c r="H146" s="147">
        <v>1410.5</v>
      </c>
      <c r="I146" s="148"/>
      <c r="L146" s="144"/>
      <c r="M146" s="149"/>
      <c r="T146" s="150"/>
      <c r="AT146" s="145" t="s">
        <v>129</v>
      </c>
      <c r="AU146" s="145" t="s">
        <v>82</v>
      </c>
      <c r="AV146" s="12" t="s">
        <v>82</v>
      </c>
      <c r="AW146" s="12" t="s">
        <v>33</v>
      </c>
      <c r="AX146" s="12" t="s">
        <v>79</v>
      </c>
      <c r="AY146" s="145" t="s">
        <v>116</v>
      </c>
    </row>
    <row r="147" spans="2:65" s="1" customFormat="1" ht="16.5" customHeight="1">
      <c r="B147" s="30"/>
      <c r="C147" s="125" t="s">
        <v>218</v>
      </c>
      <c r="D147" s="125" t="s">
        <v>118</v>
      </c>
      <c r="E147" s="126" t="s">
        <v>219</v>
      </c>
      <c r="F147" s="127" t="s">
        <v>220</v>
      </c>
      <c r="G147" s="128" t="s">
        <v>159</v>
      </c>
      <c r="H147" s="129">
        <v>2.5</v>
      </c>
      <c r="I147" s="130"/>
      <c r="J147" s="131">
        <f>ROUND(I147*H147,2)</f>
        <v>0</v>
      </c>
      <c r="K147" s="127" t="s">
        <v>122</v>
      </c>
      <c r="L147" s="30"/>
      <c r="M147" s="132" t="s">
        <v>19</v>
      </c>
      <c r="N147" s="133" t="s">
        <v>42</v>
      </c>
      <c r="P147" s="134">
        <f>O147*H147</f>
        <v>0</v>
      </c>
      <c r="Q147" s="134">
        <v>0</v>
      </c>
      <c r="R147" s="134">
        <f>Q147*H147</f>
        <v>0</v>
      </c>
      <c r="S147" s="134">
        <v>0</v>
      </c>
      <c r="T147" s="135">
        <f>S147*H147</f>
        <v>0</v>
      </c>
      <c r="AR147" s="136" t="s">
        <v>123</v>
      </c>
      <c r="AT147" s="136" t="s">
        <v>118</v>
      </c>
      <c r="AU147" s="136" t="s">
        <v>82</v>
      </c>
      <c r="AY147" s="15" t="s">
        <v>116</v>
      </c>
      <c r="BE147" s="137">
        <f>IF(N147="základní",J147,0)</f>
        <v>0</v>
      </c>
      <c r="BF147" s="137">
        <f>IF(N147="snížená",J147,0)</f>
        <v>0</v>
      </c>
      <c r="BG147" s="137">
        <f>IF(N147="zákl. přenesená",J147,0)</f>
        <v>0</v>
      </c>
      <c r="BH147" s="137">
        <f>IF(N147="sníž. přenesená",J147,0)</f>
        <v>0</v>
      </c>
      <c r="BI147" s="137">
        <f>IF(N147="nulová",J147,0)</f>
        <v>0</v>
      </c>
      <c r="BJ147" s="15" t="s">
        <v>79</v>
      </c>
      <c r="BK147" s="137">
        <f>ROUND(I147*H147,2)</f>
        <v>0</v>
      </c>
      <c r="BL147" s="15" t="s">
        <v>123</v>
      </c>
      <c r="BM147" s="136" t="s">
        <v>221</v>
      </c>
    </row>
    <row r="148" spans="2:65" s="1" customFormat="1" ht="19.5">
      <c r="B148" s="30"/>
      <c r="D148" s="138" t="s">
        <v>125</v>
      </c>
      <c r="F148" s="139" t="s">
        <v>222</v>
      </c>
      <c r="I148" s="140"/>
      <c r="L148" s="30"/>
      <c r="M148" s="141"/>
      <c r="T148" s="49"/>
      <c r="AT148" s="15" t="s">
        <v>125</v>
      </c>
      <c r="AU148" s="15" t="s">
        <v>82</v>
      </c>
    </row>
    <row r="149" spans="2:65" s="1" customFormat="1" ht="11.25">
      <c r="B149" s="30"/>
      <c r="D149" s="142" t="s">
        <v>127</v>
      </c>
      <c r="F149" s="143" t="s">
        <v>223</v>
      </c>
      <c r="I149" s="140"/>
      <c r="L149" s="30"/>
      <c r="M149" s="141"/>
      <c r="T149" s="49"/>
      <c r="AT149" s="15" t="s">
        <v>127</v>
      </c>
      <c r="AU149" s="15" t="s">
        <v>82</v>
      </c>
    </row>
    <row r="150" spans="2:65" s="12" customFormat="1" ht="11.25">
      <c r="B150" s="144"/>
      <c r="D150" s="138" t="s">
        <v>129</v>
      </c>
      <c r="E150" s="145" t="s">
        <v>19</v>
      </c>
      <c r="F150" s="146" t="s">
        <v>224</v>
      </c>
      <c r="H150" s="147">
        <v>2.5</v>
      </c>
      <c r="I150" s="148"/>
      <c r="L150" s="144"/>
      <c r="M150" s="149"/>
      <c r="T150" s="150"/>
      <c r="AT150" s="145" t="s">
        <v>129</v>
      </c>
      <c r="AU150" s="145" t="s">
        <v>82</v>
      </c>
      <c r="AV150" s="12" t="s">
        <v>82</v>
      </c>
      <c r="AW150" s="12" t="s">
        <v>33</v>
      </c>
      <c r="AX150" s="12" t="s">
        <v>79</v>
      </c>
      <c r="AY150" s="145" t="s">
        <v>116</v>
      </c>
    </row>
    <row r="151" spans="2:65" s="1" customFormat="1" ht="16.5" customHeight="1">
      <c r="B151" s="30"/>
      <c r="C151" s="125" t="s">
        <v>8</v>
      </c>
      <c r="D151" s="125" t="s">
        <v>118</v>
      </c>
      <c r="E151" s="126" t="s">
        <v>225</v>
      </c>
      <c r="F151" s="127" t="s">
        <v>226</v>
      </c>
      <c r="G151" s="128" t="s">
        <v>159</v>
      </c>
      <c r="H151" s="129">
        <v>440.69400000000002</v>
      </c>
      <c r="I151" s="130"/>
      <c r="J151" s="131">
        <f>ROUND(I151*H151,2)</f>
        <v>0</v>
      </c>
      <c r="K151" s="127" t="s">
        <v>122</v>
      </c>
      <c r="L151" s="30"/>
      <c r="M151" s="132" t="s">
        <v>19</v>
      </c>
      <c r="N151" s="133" t="s">
        <v>42</v>
      </c>
      <c r="P151" s="134">
        <f>O151*H151</f>
        <v>0</v>
      </c>
      <c r="Q151" s="134">
        <v>0</v>
      </c>
      <c r="R151" s="134">
        <f>Q151*H151</f>
        <v>0</v>
      </c>
      <c r="S151" s="134">
        <v>0</v>
      </c>
      <c r="T151" s="135">
        <f>S151*H151</f>
        <v>0</v>
      </c>
      <c r="AR151" s="136" t="s">
        <v>123</v>
      </c>
      <c r="AT151" s="136" t="s">
        <v>118</v>
      </c>
      <c r="AU151" s="136" t="s">
        <v>82</v>
      </c>
      <c r="AY151" s="15" t="s">
        <v>116</v>
      </c>
      <c r="BE151" s="137">
        <f>IF(N151="základní",J151,0)</f>
        <v>0</v>
      </c>
      <c r="BF151" s="137">
        <f>IF(N151="snížená",J151,0)</f>
        <v>0</v>
      </c>
      <c r="BG151" s="137">
        <f>IF(N151="zákl. přenesená",J151,0)</f>
        <v>0</v>
      </c>
      <c r="BH151" s="137">
        <f>IF(N151="sníž. přenesená",J151,0)</f>
        <v>0</v>
      </c>
      <c r="BI151" s="137">
        <f>IF(N151="nulová",J151,0)</f>
        <v>0</v>
      </c>
      <c r="BJ151" s="15" t="s">
        <v>79</v>
      </c>
      <c r="BK151" s="137">
        <f>ROUND(I151*H151,2)</f>
        <v>0</v>
      </c>
      <c r="BL151" s="15" t="s">
        <v>123</v>
      </c>
      <c r="BM151" s="136" t="s">
        <v>227</v>
      </c>
    </row>
    <row r="152" spans="2:65" s="1" customFormat="1" ht="19.5">
      <c r="B152" s="30"/>
      <c r="D152" s="138" t="s">
        <v>125</v>
      </c>
      <c r="F152" s="139" t="s">
        <v>228</v>
      </c>
      <c r="I152" s="140"/>
      <c r="L152" s="30"/>
      <c r="M152" s="141"/>
      <c r="T152" s="49"/>
      <c r="AT152" s="15" t="s">
        <v>125</v>
      </c>
      <c r="AU152" s="15" t="s">
        <v>82</v>
      </c>
    </row>
    <row r="153" spans="2:65" s="1" customFormat="1" ht="11.25">
      <c r="B153" s="30"/>
      <c r="D153" s="142" t="s">
        <v>127</v>
      </c>
      <c r="F153" s="143" t="s">
        <v>229</v>
      </c>
      <c r="I153" s="140"/>
      <c r="L153" s="30"/>
      <c r="M153" s="141"/>
      <c r="T153" s="49"/>
      <c r="AT153" s="15" t="s">
        <v>127</v>
      </c>
      <c r="AU153" s="15" t="s">
        <v>82</v>
      </c>
    </row>
    <row r="154" spans="2:65" s="12" customFormat="1" ht="11.25">
      <c r="B154" s="144"/>
      <c r="D154" s="138" t="s">
        <v>129</v>
      </c>
      <c r="E154" s="145" t="s">
        <v>19</v>
      </c>
      <c r="F154" s="146" t="s">
        <v>230</v>
      </c>
      <c r="H154" s="147">
        <v>108.5</v>
      </c>
      <c r="I154" s="148"/>
      <c r="L154" s="144"/>
      <c r="M154" s="149"/>
      <c r="T154" s="150"/>
      <c r="AT154" s="145" t="s">
        <v>129</v>
      </c>
      <c r="AU154" s="145" t="s">
        <v>82</v>
      </c>
      <c r="AV154" s="12" t="s">
        <v>82</v>
      </c>
      <c r="AW154" s="12" t="s">
        <v>33</v>
      </c>
      <c r="AX154" s="12" t="s">
        <v>71</v>
      </c>
      <c r="AY154" s="145" t="s">
        <v>116</v>
      </c>
    </row>
    <row r="155" spans="2:65" s="12" customFormat="1" ht="11.25">
      <c r="B155" s="144"/>
      <c r="D155" s="138" t="s">
        <v>129</v>
      </c>
      <c r="E155" s="145" t="s">
        <v>19</v>
      </c>
      <c r="F155" s="146" t="s">
        <v>231</v>
      </c>
      <c r="H155" s="147">
        <v>330.4</v>
      </c>
      <c r="I155" s="148"/>
      <c r="L155" s="144"/>
      <c r="M155" s="149"/>
      <c r="T155" s="150"/>
      <c r="AT155" s="145" t="s">
        <v>129</v>
      </c>
      <c r="AU155" s="145" t="s">
        <v>82</v>
      </c>
      <c r="AV155" s="12" t="s">
        <v>82</v>
      </c>
      <c r="AW155" s="12" t="s">
        <v>33</v>
      </c>
      <c r="AX155" s="12" t="s">
        <v>71</v>
      </c>
      <c r="AY155" s="145" t="s">
        <v>116</v>
      </c>
    </row>
    <row r="156" spans="2:65" s="12" customFormat="1" ht="11.25">
      <c r="B156" s="144"/>
      <c r="D156" s="138" t="s">
        <v>129</v>
      </c>
      <c r="E156" s="145" t="s">
        <v>19</v>
      </c>
      <c r="F156" s="146" t="s">
        <v>232</v>
      </c>
      <c r="H156" s="147">
        <v>0.13</v>
      </c>
      <c r="I156" s="148"/>
      <c r="L156" s="144"/>
      <c r="M156" s="149"/>
      <c r="T156" s="150"/>
      <c r="AT156" s="145" t="s">
        <v>129</v>
      </c>
      <c r="AU156" s="145" t="s">
        <v>82</v>
      </c>
      <c r="AV156" s="12" t="s">
        <v>82</v>
      </c>
      <c r="AW156" s="12" t="s">
        <v>33</v>
      </c>
      <c r="AX156" s="12" t="s">
        <v>71</v>
      </c>
      <c r="AY156" s="145" t="s">
        <v>116</v>
      </c>
    </row>
    <row r="157" spans="2:65" s="12" customFormat="1" ht="11.25">
      <c r="B157" s="144"/>
      <c r="D157" s="138" t="s">
        <v>129</v>
      </c>
      <c r="E157" s="145" t="s">
        <v>19</v>
      </c>
      <c r="F157" s="146" t="s">
        <v>233</v>
      </c>
      <c r="H157" s="147">
        <v>1.6639999999999999</v>
      </c>
      <c r="I157" s="148"/>
      <c r="L157" s="144"/>
      <c r="M157" s="149"/>
      <c r="T157" s="150"/>
      <c r="AT157" s="145" t="s">
        <v>129</v>
      </c>
      <c r="AU157" s="145" t="s">
        <v>82</v>
      </c>
      <c r="AV157" s="12" t="s">
        <v>82</v>
      </c>
      <c r="AW157" s="12" t="s">
        <v>33</v>
      </c>
      <c r="AX157" s="12" t="s">
        <v>71</v>
      </c>
      <c r="AY157" s="145" t="s">
        <v>116</v>
      </c>
    </row>
    <row r="158" spans="2:65" s="1" customFormat="1" ht="16.5" customHeight="1">
      <c r="B158" s="30"/>
      <c r="C158" s="125" t="s">
        <v>234</v>
      </c>
      <c r="D158" s="125" t="s">
        <v>118</v>
      </c>
      <c r="E158" s="126" t="s">
        <v>235</v>
      </c>
      <c r="F158" s="127" t="s">
        <v>236</v>
      </c>
      <c r="G158" s="128" t="s">
        <v>237</v>
      </c>
      <c r="H158" s="129">
        <v>195.3</v>
      </c>
      <c r="I158" s="130"/>
      <c r="J158" s="131">
        <f>ROUND(I158*H158,2)</f>
        <v>0</v>
      </c>
      <c r="K158" s="127" t="s">
        <v>122</v>
      </c>
      <c r="L158" s="30"/>
      <c r="M158" s="132" t="s">
        <v>19</v>
      </c>
      <c r="N158" s="133" t="s">
        <v>42</v>
      </c>
      <c r="P158" s="134">
        <f>O158*H158</f>
        <v>0</v>
      </c>
      <c r="Q158" s="134">
        <v>0</v>
      </c>
      <c r="R158" s="134">
        <f>Q158*H158</f>
        <v>0</v>
      </c>
      <c r="S158" s="134">
        <v>0</v>
      </c>
      <c r="T158" s="135">
        <f>S158*H158</f>
        <v>0</v>
      </c>
      <c r="AR158" s="136" t="s">
        <v>123</v>
      </c>
      <c r="AT158" s="136" t="s">
        <v>118</v>
      </c>
      <c r="AU158" s="136" t="s">
        <v>82</v>
      </c>
      <c r="AY158" s="15" t="s">
        <v>116</v>
      </c>
      <c r="BE158" s="137">
        <f>IF(N158="základní",J158,0)</f>
        <v>0</v>
      </c>
      <c r="BF158" s="137">
        <f>IF(N158="snížená",J158,0)</f>
        <v>0</v>
      </c>
      <c r="BG158" s="137">
        <f>IF(N158="zákl. přenesená",J158,0)</f>
        <v>0</v>
      </c>
      <c r="BH158" s="137">
        <f>IF(N158="sníž. přenesená",J158,0)</f>
        <v>0</v>
      </c>
      <c r="BI158" s="137">
        <f>IF(N158="nulová",J158,0)</f>
        <v>0</v>
      </c>
      <c r="BJ158" s="15" t="s">
        <v>79</v>
      </c>
      <c r="BK158" s="137">
        <f>ROUND(I158*H158,2)</f>
        <v>0</v>
      </c>
      <c r="BL158" s="15" t="s">
        <v>123</v>
      </c>
      <c r="BM158" s="136" t="s">
        <v>238</v>
      </c>
    </row>
    <row r="159" spans="2:65" s="1" customFormat="1" ht="19.5">
      <c r="B159" s="30"/>
      <c r="D159" s="138" t="s">
        <v>125</v>
      </c>
      <c r="F159" s="139" t="s">
        <v>239</v>
      </c>
      <c r="I159" s="140"/>
      <c r="L159" s="30"/>
      <c r="M159" s="141"/>
      <c r="T159" s="49"/>
      <c r="AT159" s="15" t="s">
        <v>125</v>
      </c>
      <c r="AU159" s="15" t="s">
        <v>82</v>
      </c>
    </row>
    <row r="160" spans="2:65" s="1" customFormat="1" ht="11.25">
      <c r="B160" s="30"/>
      <c r="D160" s="142" t="s">
        <v>127</v>
      </c>
      <c r="F160" s="143" t="s">
        <v>240</v>
      </c>
      <c r="I160" s="140"/>
      <c r="L160" s="30"/>
      <c r="M160" s="141"/>
      <c r="T160" s="49"/>
      <c r="AT160" s="15" t="s">
        <v>127</v>
      </c>
      <c r="AU160" s="15" t="s">
        <v>82</v>
      </c>
    </row>
    <row r="161" spans="2:65" s="12" customFormat="1" ht="11.25">
      <c r="B161" s="144"/>
      <c r="D161" s="138" t="s">
        <v>129</v>
      </c>
      <c r="E161" s="145" t="s">
        <v>19</v>
      </c>
      <c r="F161" s="146" t="s">
        <v>241</v>
      </c>
      <c r="H161" s="147">
        <v>195.3</v>
      </c>
      <c r="I161" s="148"/>
      <c r="L161" s="144"/>
      <c r="M161" s="149"/>
      <c r="T161" s="150"/>
      <c r="AT161" s="145" t="s">
        <v>129</v>
      </c>
      <c r="AU161" s="145" t="s">
        <v>82</v>
      </c>
      <c r="AV161" s="12" t="s">
        <v>82</v>
      </c>
      <c r="AW161" s="12" t="s">
        <v>33</v>
      </c>
      <c r="AX161" s="12" t="s">
        <v>79</v>
      </c>
      <c r="AY161" s="145" t="s">
        <v>116</v>
      </c>
    </row>
    <row r="162" spans="2:65" s="1" customFormat="1" ht="16.5" customHeight="1">
      <c r="B162" s="30"/>
      <c r="C162" s="125" t="s">
        <v>242</v>
      </c>
      <c r="D162" s="125" t="s">
        <v>118</v>
      </c>
      <c r="E162" s="126" t="s">
        <v>243</v>
      </c>
      <c r="F162" s="127" t="s">
        <v>244</v>
      </c>
      <c r="G162" s="128" t="s">
        <v>159</v>
      </c>
      <c r="H162" s="129">
        <v>108.5</v>
      </c>
      <c r="I162" s="130"/>
      <c r="J162" s="131">
        <f>ROUND(I162*H162,2)</f>
        <v>0</v>
      </c>
      <c r="K162" s="127" t="s">
        <v>122</v>
      </c>
      <c r="L162" s="30"/>
      <c r="M162" s="132" t="s">
        <v>19</v>
      </c>
      <c r="N162" s="133" t="s">
        <v>42</v>
      </c>
      <c r="P162" s="134">
        <f>O162*H162</f>
        <v>0</v>
      </c>
      <c r="Q162" s="134">
        <v>0</v>
      </c>
      <c r="R162" s="134">
        <f>Q162*H162</f>
        <v>0</v>
      </c>
      <c r="S162" s="134">
        <v>0</v>
      </c>
      <c r="T162" s="135">
        <f>S162*H162</f>
        <v>0</v>
      </c>
      <c r="AR162" s="136" t="s">
        <v>123</v>
      </c>
      <c r="AT162" s="136" t="s">
        <v>118</v>
      </c>
      <c r="AU162" s="136" t="s">
        <v>82</v>
      </c>
      <c r="AY162" s="15" t="s">
        <v>116</v>
      </c>
      <c r="BE162" s="137">
        <f>IF(N162="základní",J162,0)</f>
        <v>0</v>
      </c>
      <c r="BF162" s="137">
        <f>IF(N162="snížená",J162,0)</f>
        <v>0</v>
      </c>
      <c r="BG162" s="137">
        <f>IF(N162="zákl. přenesená",J162,0)</f>
        <v>0</v>
      </c>
      <c r="BH162" s="137">
        <f>IF(N162="sníž. přenesená",J162,0)</f>
        <v>0</v>
      </c>
      <c r="BI162" s="137">
        <f>IF(N162="nulová",J162,0)</f>
        <v>0</v>
      </c>
      <c r="BJ162" s="15" t="s">
        <v>79</v>
      </c>
      <c r="BK162" s="137">
        <f>ROUND(I162*H162,2)</f>
        <v>0</v>
      </c>
      <c r="BL162" s="15" t="s">
        <v>123</v>
      </c>
      <c r="BM162" s="136" t="s">
        <v>245</v>
      </c>
    </row>
    <row r="163" spans="2:65" s="1" customFormat="1" ht="11.25">
      <c r="B163" s="30"/>
      <c r="D163" s="138" t="s">
        <v>125</v>
      </c>
      <c r="F163" s="139" t="s">
        <v>246</v>
      </c>
      <c r="I163" s="140"/>
      <c r="L163" s="30"/>
      <c r="M163" s="141"/>
      <c r="T163" s="49"/>
      <c r="AT163" s="15" t="s">
        <v>125</v>
      </c>
      <c r="AU163" s="15" t="s">
        <v>82</v>
      </c>
    </row>
    <row r="164" spans="2:65" s="1" customFormat="1" ht="11.25">
      <c r="B164" s="30"/>
      <c r="D164" s="142" t="s">
        <v>127</v>
      </c>
      <c r="F164" s="143" t="s">
        <v>247</v>
      </c>
      <c r="I164" s="140"/>
      <c r="L164" s="30"/>
      <c r="M164" s="141"/>
      <c r="T164" s="49"/>
      <c r="AT164" s="15" t="s">
        <v>127</v>
      </c>
      <c r="AU164" s="15" t="s">
        <v>82</v>
      </c>
    </row>
    <row r="165" spans="2:65" s="12" customFormat="1" ht="11.25">
      <c r="B165" s="144"/>
      <c r="D165" s="138" t="s">
        <v>129</v>
      </c>
      <c r="E165" s="145" t="s">
        <v>19</v>
      </c>
      <c r="F165" s="146" t="s">
        <v>248</v>
      </c>
      <c r="H165" s="147">
        <v>108.5</v>
      </c>
      <c r="I165" s="148"/>
      <c r="L165" s="144"/>
      <c r="M165" s="149"/>
      <c r="T165" s="150"/>
      <c r="AT165" s="145" t="s">
        <v>129</v>
      </c>
      <c r="AU165" s="145" t="s">
        <v>82</v>
      </c>
      <c r="AV165" s="12" t="s">
        <v>82</v>
      </c>
      <c r="AW165" s="12" t="s">
        <v>33</v>
      </c>
      <c r="AX165" s="12" t="s">
        <v>79</v>
      </c>
      <c r="AY165" s="145" t="s">
        <v>116</v>
      </c>
    </row>
    <row r="166" spans="2:65" s="1" customFormat="1" ht="16.5" customHeight="1">
      <c r="B166" s="30"/>
      <c r="C166" s="125" t="s">
        <v>249</v>
      </c>
      <c r="D166" s="125" t="s">
        <v>118</v>
      </c>
      <c r="E166" s="126" t="s">
        <v>250</v>
      </c>
      <c r="F166" s="127" t="s">
        <v>251</v>
      </c>
      <c r="G166" s="128" t="s">
        <v>159</v>
      </c>
      <c r="H166" s="129">
        <v>29.981000000000002</v>
      </c>
      <c r="I166" s="130"/>
      <c r="J166" s="131">
        <f>ROUND(I166*H166,2)</f>
        <v>0</v>
      </c>
      <c r="K166" s="127" t="s">
        <v>122</v>
      </c>
      <c r="L166" s="30"/>
      <c r="M166" s="132" t="s">
        <v>19</v>
      </c>
      <c r="N166" s="133" t="s">
        <v>42</v>
      </c>
      <c r="P166" s="134">
        <f>O166*H166</f>
        <v>0</v>
      </c>
      <c r="Q166" s="134">
        <v>0</v>
      </c>
      <c r="R166" s="134">
        <f>Q166*H166</f>
        <v>0</v>
      </c>
      <c r="S166" s="134">
        <v>0</v>
      </c>
      <c r="T166" s="135">
        <f>S166*H166</f>
        <v>0</v>
      </c>
      <c r="AR166" s="136" t="s">
        <v>123</v>
      </c>
      <c r="AT166" s="136" t="s">
        <v>118</v>
      </c>
      <c r="AU166" s="136" t="s">
        <v>82</v>
      </c>
      <c r="AY166" s="15" t="s">
        <v>116</v>
      </c>
      <c r="BE166" s="137">
        <f>IF(N166="základní",J166,0)</f>
        <v>0</v>
      </c>
      <c r="BF166" s="137">
        <f>IF(N166="snížená",J166,0)</f>
        <v>0</v>
      </c>
      <c r="BG166" s="137">
        <f>IF(N166="zákl. přenesená",J166,0)</f>
        <v>0</v>
      </c>
      <c r="BH166" s="137">
        <f>IF(N166="sníž. přenesená",J166,0)</f>
        <v>0</v>
      </c>
      <c r="BI166" s="137">
        <f>IF(N166="nulová",J166,0)</f>
        <v>0</v>
      </c>
      <c r="BJ166" s="15" t="s">
        <v>79</v>
      </c>
      <c r="BK166" s="137">
        <f>ROUND(I166*H166,2)</f>
        <v>0</v>
      </c>
      <c r="BL166" s="15" t="s">
        <v>123</v>
      </c>
      <c r="BM166" s="136" t="s">
        <v>252</v>
      </c>
    </row>
    <row r="167" spans="2:65" s="1" customFormat="1" ht="19.5">
      <c r="B167" s="30"/>
      <c r="D167" s="138" t="s">
        <v>125</v>
      </c>
      <c r="F167" s="139" t="s">
        <v>253</v>
      </c>
      <c r="I167" s="140"/>
      <c r="L167" s="30"/>
      <c r="M167" s="141"/>
      <c r="T167" s="49"/>
      <c r="AT167" s="15" t="s">
        <v>125</v>
      </c>
      <c r="AU167" s="15" t="s">
        <v>82</v>
      </c>
    </row>
    <row r="168" spans="2:65" s="1" customFormat="1" ht="11.25">
      <c r="B168" s="30"/>
      <c r="D168" s="142" t="s">
        <v>127</v>
      </c>
      <c r="F168" s="143" t="s">
        <v>254</v>
      </c>
      <c r="I168" s="140"/>
      <c r="L168" s="30"/>
      <c r="M168" s="141"/>
      <c r="T168" s="49"/>
      <c r="AT168" s="15" t="s">
        <v>127</v>
      </c>
      <c r="AU168" s="15" t="s">
        <v>82</v>
      </c>
    </row>
    <row r="169" spans="2:65" s="12" customFormat="1" ht="11.25">
      <c r="B169" s="144"/>
      <c r="D169" s="138" t="s">
        <v>129</v>
      </c>
      <c r="E169" s="145" t="s">
        <v>19</v>
      </c>
      <c r="F169" s="146" t="s">
        <v>255</v>
      </c>
      <c r="H169" s="147">
        <v>3.0859999999999999</v>
      </c>
      <c r="I169" s="148"/>
      <c r="L169" s="144"/>
      <c r="M169" s="149"/>
      <c r="T169" s="150"/>
      <c r="AT169" s="145" t="s">
        <v>129</v>
      </c>
      <c r="AU169" s="145" t="s">
        <v>82</v>
      </c>
      <c r="AV169" s="12" t="s">
        <v>82</v>
      </c>
      <c r="AW169" s="12" t="s">
        <v>33</v>
      </c>
      <c r="AX169" s="12" t="s">
        <v>71</v>
      </c>
      <c r="AY169" s="145" t="s">
        <v>116</v>
      </c>
    </row>
    <row r="170" spans="2:65" s="12" customFormat="1" ht="11.25">
      <c r="B170" s="144"/>
      <c r="D170" s="138" t="s">
        <v>129</v>
      </c>
      <c r="E170" s="145" t="s">
        <v>19</v>
      </c>
      <c r="F170" s="146" t="s">
        <v>256</v>
      </c>
      <c r="H170" s="147">
        <v>6.2480000000000002</v>
      </c>
      <c r="I170" s="148"/>
      <c r="L170" s="144"/>
      <c r="M170" s="149"/>
      <c r="T170" s="150"/>
      <c r="AT170" s="145" t="s">
        <v>129</v>
      </c>
      <c r="AU170" s="145" t="s">
        <v>82</v>
      </c>
      <c r="AV170" s="12" t="s">
        <v>82</v>
      </c>
      <c r="AW170" s="12" t="s">
        <v>33</v>
      </c>
      <c r="AX170" s="12" t="s">
        <v>71</v>
      </c>
      <c r="AY170" s="145" t="s">
        <v>116</v>
      </c>
    </row>
    <row r="171" spans="2:65" s="12" customFormat="1" ht="11.25">
      <c r="B171" s="144"/>
      <c r="D171" s="138" t="s">
        <v>129</v>
      </c>
      <c r="E171" s="145" t="s">
        <v>19</v>
      </c>
      <c r="F171" s="146" t="s">
        <v>257</v>
      </c>
      <c r="H171" s="147">
        <v>2.9580000000000002</v>
      </c>
      <c r="I171" s="148"/>
      <c r="L171" s="144"/>
      <c r="M171" s="149"/>
      <c r="T171" s="150"/>
      <c r="AT171" s="145" t="s">
        <v>129</v>
      </c>
      <c r="AU171" s="145" t="s">
        <v>82</v>
      </c>
      <c r="AV171" s="12" t="s">
        <v>82</v>
      </c>
      <c r="AW171" s="12" t="s">
        <v>33</v>
      </c>
      <c r="AX171" s="12" t="s">
        <v>71</v>
      </c>
      <c r="AY171" s="145" t="s">
        <v>116</v>
      </c>
    </row>
    <row r="172" spans="2:65" s="12" customFormat="1" ht="11.25">
      <c r="B172" s="144"/>
      <c r="D172" s="138" t="s">
        <v>129</v>
      </c>
      <c r="E172" s="145" t="s">
        <v>19</v>
      </c>
      <c r="F172" s="146" t="s">
        <v>258</v>
      </c>
      <c r="H172" s="147">
        <v>5.8570000000000002</v>
      </c>
      <c r="I172" s="148"/>
      <c r="L172" s="144"/>
      <c r="M172" s="149"/>
      <c r="T172" s="150"/>
      <c r="AT172" s="145" t="s">
        <v>129</v>
      </c>
      <c r="AU172" s="145" t="s">
        <v>82</v>
      </c>
      <c r="AV172" s="12" t="s">
        <v>82</v>
      </c>
      <c r="AW172" s="12" t="s">
        <v>33</v>
      </c>
      <c r="AX172" s="12" t="s">
        <v>71</v>
      </c>
      <c r="AY172" s="145" t="s">
        <v>116</v>
      </c>
    </row>
    <row r="173" spans="2:65" s="12" customFormat="1" ht="11.25">
      <c r="B173" s="144"/>
      <c r="D173" s="138" t="s">
        <v>129</v>
      </c>
      <c r="E173" s="145" t="s">
        <v>19</v>
      </c>
      <c r="F173" s="146" t="s">
        <v>259</v>
      </c>
      <c r="H173" s="147">
        <v>2.3719999999999999</v>
      </c>
      <c r="I173" s="148"/>
      <c r="L173" s="144"/>
      <c r="M173" s="149"/>
      <c r="T173" s="150"/>
      <c r="AT173" s="145" t="s">
        <v>129</v>
      </c>
      <c r="AU173" s="145" t="s">
        <v>82</v>
      </c>
      <c r="AV173" s="12" t="s">
        <v>82</v>
      </c>
      <c r="AW173" s="12" t="s">
        <v>33</v>
      </c>
      <c r="AX173" s="12" t="s">
        <v>71</v>
      </c>
      <c r="AY173" s="145" t="s">
        <v>116</v>
      </c>
    </row>
    <row r="174" spans="2:65" s="12" customFormat="1" ht="11.25">
      <c r="B174" s="144"/>
      <c r="D174" s="138" t="s">
        <v>129</v>
      </c>
      <c r="E174" s="145" t="s">
        <v>19</v>
      </c>
      <c r="F174" s="146" t="s">
        <v>260</v>
      </c>
      <c r="H174" s="147">
        <v>8.4600000000000009</v>
      </c>
      <c r="I174" s="148"/>
      <c r="L174" s="144"/>
      <c r="M174" s="149"/>
      <c r="T174" s="150"/>
      <c r="AT174" s="145" t="s">
        <v>129</v>
      </c>
      <c r="AU174" s="145" t="s">
        <v>82</v>
      </c>
      <c r="AV174" s="12" t="s">
        <v>82</v>
      </c>
      <c r="AW174" s="12" t="s">
        <v>33</v>
      </c>
      <c r="AX174" s="12" t="s">
        <v>71</v>
      </c>
      <c r="AY174" s="145" t="s">
        <v>116</v>
      </c>
    </row>
    <row r="175" spans="2:65" s="12" customFormat="1" ht="11.25">
      <c r="B175" s="144"/>
      <c r="D175" s="138" t="s">
        <v>129</v>
      </c>
      <c r="E175" s="145" t="s">
        <v>19</v>
      </c>
      <c r="F175" s="146" t="s">
        <v>261</v>
      </c>
      <c r="H175" s="147">
        <v>1</v>
      </c>
      <c r="I175" s="148"/>
      <c r="L175" s="144"/>
      <c r="M175" s="149"/>
      <c r="T175" s="150"/>
      <c r="AT175" s="145" t="s">
        <v>129</v>
      </c>
      <c r="AU175" s="145" t="s">
        <v>82</v>
      </c>
      <c r="AV175" s="12" t="s">
        <v>82</v>
      </c>
      <c r="AW175" s="12" t="s">
        <v>33</v>
      </c>
      <c r="AX175" s="12" t="s">
        <v>71</v>
      </c>
      <c r="AY175" s="145" t="s">
        <v>116</v>
      </c>
    </row>
    <row r="176" spans="2:65" s="1" customFormat="1" ht="16.5" customHeight="1">
      <c r="B176" s="30"/>
      <c r="C176" s="152" t="s">
        <v>262</v>
      </c>
      <c r="D176" s="152" t="s">
        <v>263</v>
      </c>
      <c r="E176" s="153" t="s">
        <v>264</v>
      </c>
      <c r="F176" s="154" t="s">
        <v>265</v>
      </c>
      <c r="G176" s="155" t="s">
        <v>237</v>
      </c>
      <c r="H176" s="156">
        <v>1.7</v>
      </c>
      <c r="I176" s="157"/>
      <c r="J176" s="158">
        <f>ROUND(I176*H176,2)</f>
        <v>0</v>
      </c>
      <c r="K176" s="154" t="s">
        <v>122</v>
      </c>
      <c r="L176" s="159"/>
      <c r="M176" s="160" t="s">
        <v>19</v>
      </c>
      <c r="N176" s="161" t="s">
        <v>42</v>
      </c>
      <c r="P176" s="134">
        <f>O176*H176</f>
        <v>0</v>
      </c>
      <c r="Q176" s="134">
        <v>1</v>
      </c>
      <c r="R176" s="134">
        <f>Q176*H176</f>
        <v>1.7</v>
      </c>
      <c r="S176" s="134">
        <v>0</v>
      </c>
      <c r="T176" s="135">
        <f>S176*H176</f>
        <v>0</v>
      </c>
      <c r="AR176" s="136" t="s">
        <v>171</v>
      </c>
      <c r="AT176" s="136" t="s">
        <v>263</v>
      </c>
      <c r="AU176" s="136" t="s">
        <v>82</v>
      </c>
      <c r="AY176" s="15" t="s">
        <v>116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5" t="s">
        <v>79</v>
      </c>
      <c r="BK176" s="137">
        <f>ROUND(I176*H176,2)</f>
        <v>0</v>
      </c>
      <c r="BL176" s="15" t="s">
        <v>123</v>
      </c>
      <c r="BM176" s="136" t="s">
        <v>266</v>
      </c>
    </row>
    <row r="177" spans="2:65" s="1" customFormat="1" ht="11.25">
      <c r="B177" s="30"/>
      <c r="D177" s="138" t="s">
        <v>125</v>
      </c>
      <c r="F177" s="139" t="s">
        <v>265</v>
      </c>
      <c r="I177" s="140"/>
      <c r="L177" s="30"/>
      <c r="M177" s="141"/>
      <c r="T177" s="49"/>
      <c r="AT177" s="15" t="s">
        <v>125</v>
      </c>
      <c r="AU177" s="15" t="s">
        <v>82</v>
      </c>
    </row>
    <row r="178" spans="2:65" s="12" customFormat="1" ht="11.25">
      <c r="B178" s="144"/>
      <c r="D178" s="138" t="s">
        <v>129</v>
      </c>
      <c r="E178" s="145" t="s">
        <v>19</v>
      </c>
      <c r="F178" s="146" t="s">
        <v>267</v>
      </c>
      <c r="H178" s="147">
        <v>1.7</v>
      </c>
      <c r="I178" s="148"/>
      <c r="L178" s="144"/>
      <c r="M178" s="149"/>
      <c r="T178" s="150"/>
      <c r="AT178" s="145" t="s">
        <v>129</v>
      </c>
      <c r="AU178" s="145" t="s">
        <v>82</v>
      </c>
      <c r="AV178" s="12" t="s">
        <v>82</v>
      </c>
      <c r="AW178" s="12" t="s">
        <v>33</v>
      </c>
      <c r="AX178" s="12" t="s">
        <v>79</v>
      </c>
      <c r="AY178" s="145" t="s">
        <v>116</v>
      </c>
    </row>
    <row r="179" spans="2:65" s="1" customFormat="1" ht="21.75" customHeight="1">
      <c r="B179" s="30"/>
      <c r="C179" s="125" t="s">
        <v>268</v>
      </c>
      <c r="D179" s="125" t="s">
        <v>118</v>
      </c>
      <c r="E179" s="126" t="s">
        <v>269</v>
      </c>
      <c r="F179" s="127" t="s">
        <v>270</v>
      </c>
      <c r="G179" s="128" t="s">
        <v>141</v>
      </c>
      <c r="H179" s="129">
        <v>1506.2</v>
      </c>
      <c r="I179" s="130"/>
      <c r="J179" s="131">
        <f>ROUND(I179*H179,2)</f>
        <v>0</v>
      </c>
      <c r="K179" s="127" t="s">
        <v>122</v>
      </c>
      <c r="L179" s="30"/>
      <c r="M179" s="132" t="s">
        <v>19</v>
      </c>
      <c r="N179" s="133" t="s">
        <v>42</v>
      </c>
      <c r="P179" s="134">
        <f>O179*H179</f>
        <v>0</v>
      </c>
      <c r="Q179" s="134">
        <v>0</v>
      </c>
      <c r="R179" s="134">
        <f>Q179*H179</f>
        <v>0</v>
      </c>
      <c r="S179" s="134">
        <v>0</v>
      </c>
      <c r="T179" s="135">
        <f>S179*H179</f>
        <v>0</v>
      </c>
      <c r="AR179" s="136" t="s">
        <v>123</v>
      </c>
      <c r="AT179" s="136" t="s">
        <v>118</v>
      </c>
      <c r="AU179" s="136" t="s">
        <v>82</v>
      </c>
      <c r="AY179" s="15" t="s">
        <v>116</v>
      </c>
      <c r="BE179" s="137">
        <f>IF(N179="základní",J179,0)</f>
        <v>0</v>
      </c>
      <c r="BF179" s="137">
        <f>IF(N179="snížená",J179,0)</f>
        <v>0</v>
      </c>
      <c r="BG179" s="137">
        <f>IF(N179="zákl. přenesená",J179,0)</f>
        <v>0</v>
      </c>
      <c r="BH179" s="137">
        <f>IF(N179="sníž. přenesená",J179,0)</f>
        <v>0</v>
      </c>
      <c r="BI179" s="137">
        <f>IF(N179="nulová",J179,0)</f>
        <v>0</v>
      </c>
      <c r="BJ179" s="15" t="s">
        <v>79</v>
      </c>
      <c r="BK179" s="137">
        <f>ROUND(I179*H179,2)</f>
        <v>0</v>
      </c>
      <c r="BL179" s="15" t="s">
        <v>123</v>
      </c>
      <c r="BM179" s="136" t="s">
        <v>271</v>
      </c>
    </row>
    <row r="180" spans="2:65" s="1" customFormat="1" ht="19.5">
      <c r="B180" s="30"/>
      <c r="D180" s="138" t="s">
        <v>125</v>
      </c>
      <c r="F180" s="139" t="s">
        <v>272</v>
      </c>
      <c r="I180" s="140"/>
      <c r="L180" s="30"/>
      <c r="M180" s="141"/>
      <c r="T180" s="49"/>
      <c r="AT180" s="15" t="s">
        <v>125</v>
      </c>
      <c r="AU180" s="15" t="s">
        <v>82</v>
      </c>
    </row>
    <row r="181" spans="2:65" s="1" customFormat="1" ht="11.25">
      <c r="B181" s="30"/>
      <c r="D181" s="142" t="s">
        <v>127</v>
      </c>
      <c r="F181" s="143" t="s">
        <v>273</v>
      </c>
      <c r="I181" s="140"/>
      <c r="L181" s="30"/>
      <c r="M181" s="141"/>
      <c r="T181" s="49"/>
      <c r="AT181" s="15" t="s">
        <v>127</v>
      </c>
      <c r="AU181" s="15" t="s">
        <v>82</v>
      </c>
    </row>
    <row r="182" spans="2:65" s="12" customFormat="1" ht="11.25">
      <c r="B182" s="144"/>
      <c r="D182" s="138" t="s">
        <v>129</v>
      </c>
      <c r="E182" s="145" t="s">
        <v>19</v>
      </c>
      <c r="F182" s="146" t="s">
        <v>274</v>
      </c>
      <c r="H182" s="147">
        <v>1506.2</v>
      </c>
      <c r="I182" s="148"/>
      <c r="L182" s="144"/>
      <c r="M182" s="149"/>
      <c r="T182" s="150"/>
      <c r="AT182" s="145" t="s">
        <v>129</v>
      </c>
      <c r="AU182" s="145" t="s">
        <v>82</v>
      </c>
      <c r="AV182" s="12" t="s">
        <v>82</v>
      </c>
      <c r="AW182" s="12" t="s">
        <v>33</v>
      </c>
      <c r="AX182" s="12" t="s">
        <v>79</v>
      </c>
      <c r="AY182" s="145" t="s">
        <v>116</v>
      </c>
    </row>
    <row r="183" spans="2:65" s="1" customFormat="1" ht="16.5" customHeight="1">
      <c r="B183" s="30"/>
      <c r="C183" s="125" t="s">
        <v>7</v>
      </c>
      <c r="D183" s="125" t="s">
        <v>118</v>
      </c>
      <c r="E183" s="126" t="s">
        <v>275</v>
      </c>
      <c r="F183" s="127" t="s">
        <v>276</v>
      </c>
      <c r="G183" s="128" t="s">
        <v>141</v>
      </c>
      <c r="H183" s="129">
        <v>1374.5</v>
      </c>
      <c r="I183" s="130"/>
      <c r="J183" s="131">
        <f>ROUND(I183*H183,2)</f>
        <v>0</v>
      </c>
      <c r="K183" s="127" t="s">
        <v>122</v>
      </c>
      <c r="L183" s="30"/>
      <c r="M183" s="132" t="s">
        <v>19</v>
      </c>
      <c r="N183" s="133" t="s">
        <v>42</v>
      </c>
      <c r="P183" s="134">
        <f>O183*H183</f>
        <v>0</v>
      </c>
      <c r="Q183" s="134">
        <v>0</v>
      </c>
      <c r="R183" s="134">
        <f>Q183*H183</f>
        <v>0</v>
      </c>
      <c r="S183" s="134">
        <v>0</v>
      </c>
      <c r="T183" s="135">
        <f>S183*H183</f>
        <v>0</v>
      </c>
      <c r="AR183" s="136" t="s">
        <v>123</v>
      </c>
      <c r="AT183" s="136" t="s">
        <v>118</v>
      </c>
      <c r="AU183" s="136" t="s">
        <v>82</v>
      </c>
      <c r="AY183" s="15" t="s">
        <v>116</v>
      </c>
      <c r="BE183" s="137">
        <f>IF(N183="základní",J183,0)</f>
        <v>0</v>
      </c>
      <c r="BF183" s="137">
        <f>IF(N183="snížená",J183,0)</f>
        <v>0</v>
      </c>
      <c r="BG183" s="137">
        <f>IF(N183="zákl. přenesená",J183,0)</f>
        <v>0</v>
      </c>
      <c r="BH183" s="137">
        <f>IF(N183="sníž. přenesená",J183,0)</f>
        <v>0</v>
      </c>
      <c r="BI183" s="137">
        <f>IF(N183="nulová",J183,0)</f>
        <v>0</v>
      </c>
      <c r="BJ183" s="15" t="s">
        <v>79</v>
      </c>
      <c r="BK183" s="137">
        <f>ROUND(I183*H183,2)</f>
        <v>0</v>
      </c>
      <c r="BL183" s="15" t="s">
        <v>123</v>
      </c>
      <c r="BM183" s="136" t="s">
        <v>277</v>
      </c>
    </row>
    <row r="184" spans="2:65" s="1" customFormat="1" ht="11.25">
      <c r="B184" s="30"/>
      <c r="D184" s="138" t="s">
        <v>125</v>
      </c>
      <c r="F184" s="139" t="s">
        <v>278</v>
      </c>
      <c r="I184" s="140"/>
      <c r="L184" s="30"/>
      <c r="M184" s="141"/>
      <c r="T184" s="49"/>
      <c r="AT184" s="15" t="s">
        <v>125</v>
      </c>
      <c r="AU184" s="15" t="s">
        <v>82</v>
      </c>
    </row>
    <row r="185" spans="2:65" s="1" customFormat="1" ht="11.25">
      <c r="B185" s="30"/>
      <c r="D185" s="142" t="s">
        <v>127</v>
      </c>
      <c r="F185" s="143" t="s">
        <v>279</v>
      </c>
      <c r="I185" s="140"/>
      <c r="L185" s="30"/>
      <c r="M185" s="141"/>
      <c r="T185" s="49"/>
      <c r="AT185" s="15" t="s">
        <v>127</v>
      </c>
      <c r="AU185" s="15" t="s">
        <v>82</v>
      </c>
    </row>
    <row r="186" spans="2:65" s="12" customFormat="1" ht="11.25">
      <c r="B186" s="144"/>
      <c r="D186" s="138" t="s">
        <v>129</v>
      </c>
      <c r="E186" s="145" t="s">
        <v>19</v>
      </c>
      <c r="F186" s="146" t="s">
        <v>280</v>
      </c>
      <c r="H186" s="147">
        <v>1366.8</v>
      </c>
      <c r="I186" s="148"/>
      <c r="L186" s="144"/>
      <c r="M186" s="149"/>
      <c r="T186" s="150"/>
      <c r="AT186" s="145" t="s">
        <v>129</v>
      </c>
      <c r="AU186" s="145" t="s">
        <v>82</v>
      </c>
      <c r="AV186" s="12" t="s">
        <v>82</v>
      </c>
      <c r="AW186" s="12" t="s">
        <v>33</v>
      </c>
      <c r="AX186" s="12" t="s">
        <v>71</v>
      </c>
      <c r="AY186" s="145" t="s">
        <v>116</v>
      </c>
    </row>
    <row r="187" spans="2:65" s="12" customFormat="1" ht="11.25">
      <c r="B187" s="144"/>
      <c r="D187" s="138" t="s">
        <v>129</v>
      </c>
      <c r="E187" s="145" t="s">
        <v>19</v>
      </c>
      <c r="F187" s="146" t="s">
        <v>281</v>
      </c>
      <c r="H187" s="147">
        <v>1.3</v>
      </c>
      <c r="I187" s="148"/>
      <c r="L187" s="144"/>
      <c r="M187" s="149"/>
      <c r="T187" s="150"/>
      <c r="AT187" s="145" t="s">
        <v>129</v>
      </c>
      <c r="AU187" s="145" t="s">
        <v>82</v>
      </c>
      <c r="AV187" s="12" t="s">
        <v>82</v>
      </c>
      <c r="AW187" s="12" t="s">
        <v>33</v>
      </c>
      <c r="AX187" s="12" t="s">
        <v>71</v>
      </c>
      <c r="AY187" s="145" t="s">
        <v>116</v>
      </c>
    </row>
    <row r="188" spans="2:65" s="12" customFormat="1" ht="11.25">
      <c r="B188" s="144"/>
      <c r="D188" s="138" t="s">
        <v>129</v>
      </c>
      <c r="E188" s="145" t="s">
        <v>19</v>
      </c>
      <c r="F188" s="146" t="s">
        <v>282</v>
      </c>
      <c r="H188" s="147">
        <v>6.4</v>
      </c>
      <c r="I188" s="148"/>
      <c r="L188" s="144"/>
      <c r="M188" s="149"/>
      <c r="T188" s="150"/>
      <c r="AT188" s="145" t="s">
        <v>129</v>
      </c>
      <c r="AU188" s="145" t="s">
        <v>82</v>
      </c>
      <c r="AV188" s="12" t="s">
        <v>82</v>
      </c>
      <c r="AW188" s="12" t="s">
        <v>33</v>
      </c>
      <c r="AX188" s="12" t="s">
        <v>71</v>
      </c>
      <c r="AY188" s="145" t="s">
        <v>116</v>
      </c>
    </row>
    <row r="189" spans="2:65" s="1" customFormat="1" ht="16.5" customHeight="1">
      <c r="B189" s="30"/>
      <c r="C189" s="152" t="s">
        <v>283</v>
      </c>
      <c r="D189" s="152" t="s">
        <v>263</v>
      </c>
      <c r="E189" s="153" t="s">
        <v>284</v>
      </c>
      <c r="F189" s="154" t="s">
        <v>285</v>
      </c>
      <c r="G189" s="155" t="s">
        <v>286</v>
      </c>
      <c r="H189" s="156">
        <v>43.307000000000002</v>
      </c>
      <c r="I189" s="157"/>
      <c r="J189" s="158">
        <f>ROUND(I189*H189,2)</f>
        <v>0</v>
      </c>
      <c r="K189" s="154" t="s">
        <v>122</v>
      </c>
      <c r="L189" s="159"/>
      <c r="M189" s="160" t="s">
        <v>19</v>
      </c>
      <c r="N189" s="161" t="s">
        <v>42</v>
      </c>
      <c r="P189" s="134">
        <f>O189*H189</f>
        <v>0</v>
      </c>
      <c r="Q189" s="134">
        <v>1E-3</v>
      </c>
      <c r="R189" s="134">
        <f>Q189*H189</f>
        <v>4.3307000000000005E-2</v>
      </c>
      <c r="S189" s="134">
        <v>0</v>
      </c>
      <c r="T189" s="135">
        <f>S189*H189</f>
        <v>0</v>
      </c>
      <c r="AR189" s="136" t="s">
        <v>171</v>
      </c>
      <c r="AT189" s="136" t="s">
        <v>263</v>
      </c>
      <c r="AU189" s="136" t="s">
        <v>82</v>
      </c>
      <c r="AY189" s="15" t="s">
        <v>116</v>
      </c>
      <c r="BE189" s="137">
        <f>IF(N189="základní",J189,0)</f>
        <v>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5" t="s">
        <v>79</v>
      </c>
      <c r="BK189" s="137">
        <f>ROUND(I189*H189,2)</f>
        <v>0</v>
      </c>
      <c r="BL189" s="15" t="s">
        <v>123</v>
      </c>
      <c r="BM189" s="136" t="s">
        <v>287</v>
      </c>
    </row>
    <row r="190" spans="2:65" s="1" customFormat="1" ht="11.25">
      <c r="B190" s="30"/>
      <c r="D190" s="138" t="s">
        <v>125</v>
      </c>
      <c r="F190" s="139" t="s">
        <v>285</v>
      </c>
      <c r="I190" s="140"/>
      <c r="L190" s="30"/>
      <c r="M190" s="141"/>
      <c r="T190" s="49"/>
      <c r="AT190" s="15" t="s">
        <v>125</v>
      </c>
      <c r="AU190" s="15" t="s">
        <v>82</v>
      </c>
    </row>
    <row r="191" spans="2:65" s="1" customFormat="1" ht="19.5">
      <c r="B191" s="30"/>
      <c r="D191" s="138" t="s">
        <v>136</v>
      </c>
      <c r="F191" s="151" t="s">
        <v>288</v>
      </c>
      <c r="I191" s="140"/>
      <c r="L191" s="30"/>
      <c r="M191" s="141"/>
      <c r="T191" s="49"/>
      <c r="AT191" s="15" t="s">
        <v>136</v>
      </c>
      <c r="AU191" s="15" t="s">
        <v>82</v>
      </c>
    </row>
    <row r="192" spans="2:65" s="12" customFormat="1" ht="11.25">
      <c r="B192" s="144"/>
      <c r="D192" s="138" t="s">
        <v>129</v>
      </c>
      <c r="E192" s="145" t="s">
        <v>19</v>
      </c>
      <c r="F192" s="146" t="s">
        <v>289</v>
      </c>
      <c r="H192" s="147">
        <v>43.307000000000002</v>
      </c>
      <c r="I192" s="148"/>
      <c r="L192" s="144"/>
      <c r="M192" s="149"/>
      <c r="T192" s="150"/>
      <c r="AT192" s="145" t="s">
        <v>129</v>
      </c>
      <c r="AU192" s="145" t="s">
        <v>82</v>
      </c>
      <c r="AV192" s="12" t="s">
        <v>82</v>
      </c>
      <c r="AW192" s="12" t="s">
        <v>33</v>
      </c>
      <c r="AX192" s="12" t="s">
        <v>79</v>
      </c>
      <c r="AY192" s="145" t="s">
        <v>116</v>
      </c>
    </row>
    <row r="193" spans="2:65" s="1" customFormat="1" ht="16.5" customHeight="1">
      <c r="B193" s="30"/>
      <c r="C193" s="125" t="s">
        <v>290</v>
      </c>
      <c r="D193" s="125" t="s">
        <v>118</v>
      </c>
      <c r="E193" s="126" t="s">
        <v>291</v>
      </c>
      <c r="F193" s="127" t="s">
        <v>292</v>
      </c>
      <c r="G193" s="128" t="s">
        <v>141</v>
      </c>
      <c r="H193" s="129">
        <v>2569.1</v>
      </c>
      <c r="I193" s="130"/>
      <c r="J193" s="131">
        <f>ROUND(I193*H193,2)</f>
        <v>0</v>
      </c>
      <c r="K193" s="127" t="s">
        <v>122</v>
      </c>
      <c r="L193" s="30"/>
      <c r="M193" s="132" t="s">
        <v>19</v>
      </c>
      <c r="N193" s="133" t="s">
        <v>42</v>
      </c>
      <c r="P193" s="134">
        <f>O193*H193</f>
        <v>0</v>
      </c>
      <c r="Q193" s="134">
        <v>0</v>
      </c>
      <c r="R193" s="134">
        <f>Q193*H193</f>
        <v>0</v>
      </c>
      <c r="S193" s="134">
        <v>0</v>
      </c>
      <c r="T193" s="135">
        <f>S193*H193</f>
        <v>0</v>
      </c>
      <c r="AR193" s="136" t="s">
        <v>123</v>
      </c>
      <c r="AT193" s="136" t="s">
        <v>118</v>
      </c>
      <c r="AU193" s="136" t="s">
        <v>82</v>
      </c>
      <c r="AY193" s="15" t="s">
        <v>116</v>
      </c>
      <c r="BE193" s="137">
        <f>IF(N193="základní",J193,0)</f>
        <v>0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5" t="s">
        <v>79</v>
      </c>
      <c r="BK193" s="137">
        <f>ROUND(I193*H193,2)</f>
        <v>0</v>
      </c>
      <c r="BL193" s="15" t="s">
        <v>123</v>
      </c>
      <c r="BM193" s="136" t="s">
        <v>293</v>
      </c>
    </row>
    <row r="194" spans="2:65" s="1" customFormat="1" ht="11.25">
      <c r="B194" s="30"/>
      <c r="D194" s="138" t="s">
        <v>125</v>
      </c>
      <c r="F194" s="139" t="s">
        <v>294</v>
      </c>
      <c r="I194" s="140"/>
      <c r="L194" s="30"/>
      <c r="M194" s="141"/>
      <c r="T194" s="49"/>
      <c r="AT194" s="15" t="s">
        <v>125</v>
      </c>
      <c r="AU194" s="15" t="s">
        <v>82</v>
      </c>
    </row>
    <row r="195" spans="2:65" s="1" customFormat="1" ht="11.25">
      <c r="B195" s="30"/>
      <c r="D195" s="142" t="s">
        <v>127</v>
      </c>
      <c r="F195" s="143" t="s">
        <v>295</v>
      </c>
      <c r="I195" s="140"/>
      <c r="L195" s="30"/>
      <c r="M195" s="141"/>
      <c r="T195" s="49"/>
      <c r="AT195" s="15" t="s">
        <v>127</v>
      </c>
      <c r="AU195" s="15" t="s">
        <v>82</v>
      </c>
    </row>
    <row r="196" spans="2:65" s="12" customFormat="1" ht="11.25">
      <c r="B196" s="144"/>
      <c r="D196" s="138" t="s">
        <v>129</v>
      </c>
      <c r="E196" s="145" t="s">
        <v>19</v>
      </c>
      <c r="F196" s="146" t="s">
        <v>296</v>
      </c>
      <c r="H196" s="147">
        <v>2349</v>
      </c>
      <c r="I196" s="148"/>
      <c r="L196" s="144"/>
      <c r="M196" s="149"/>
      <c r="T196" s="150"/>
      <c r="AT196" s="145" t="s">
        <v>129</v>
      </c>
      <c r="AU196" s="145" t="s">
        <v>82</v>
      </c>
      <c r="AV196" s="12" t="s">
        <v>82</v>
      </c>
      <c r="AW196" s="12" t="s">
        <v>33</v>
      </c>
      <c r="AX196" s="12" t="s">
        <v>71</v>
      </c>
      <c r="AY196" s="145" t="s">
        <v>116</v>
      </c>
    </row>
    <row r="197" spans="2:65" s="12" customFormat="1" ht="11.25">
      <c r="B197" s="144"/>
      <c r="D197" s="138" t="s">
        <v>129</v>
      </c>
      <c r="E197" s="145" t="s">
        <v>19</v>
      </c>
      <c r="F197" s="146" t="s">
        <v>297</v>
      </c>
      <c r="H197" s="147">
        <v>220.1</v>
      </c>
      <c r="I197" s="148"/>
      <c r="L197" s="144"/>
      <c r="M197" s="149"/>
      <c r="T197" s="150"/>
      <c r="AT197" s="145" t="s">
        <v>129</v>
      </c>
      <c r="AU197" s="145" t="s">
        <v>82</v>
      </c>
      <c r="AV197" s="12" t="s">
        <v>82</v>
      </c>
      <c r="AW197" s="12" t="s">
        <v>33</v>
      </c>
      <c r="AX197" s="12" t="s">
        <v>71</v>
      </c>
      <c r="AY197" s="145" t="s">
        <v>116</v>
      </c>
    </row>
    <row r="198" spans="2:65" s="1" customFormat="1" ht="16.5" customHeight="1">
      <c r="B198" s="30"/>
      <c r="C198" s="125" t="s">
        <v>298</v>
      </c>
      <c r="D198" s="125" t="s">
        <v>118</v>
      </c>
      <c r="E198" s="126" t="s">
        <v>299</v>
      </c>
      <c r="F198" s="127" t="s">
        <v>300</v>
      </c>
      <c r="G198" s="128" t="s">
        <v>141</v>
      </c>
      <c r="H198" s="129">
        <v>472.7</v>
      </c>
      <c r="I198" s="130"/>
      <c r="J198" s="131">
        <f>ROUND(I198*H198,2)</f>
        <v>0</v>
      </c>
      <c r="K198" s="127" t="s">
        <v>122</v>
      </c>
      <c r="L198" s="30"/>
      <c r="M198" s="132" t="s">
        <v>19</v>
      </c>
      <c r="N198" s="133" t="s">
        <v>42</v>
      </c>
      <c r="P198" s="134">
        <f>O198*H198</f>
        <v>0</v>
      </c>
      <c r="Q198" s="134">
        <v>0</v>
      </c>
      <c r="R198" s="134">
        <f>Q198*H198</f>
        <v>0</v>
      </c>
      <c r="S198" s="134">
        <v>0</v>
      </c>
      <c r="T198" s="135">
        <f>S198*H198</f>
        <v>0</v>
      </c>
      <c r="AR198" s="136" t="s">
        <v>123</v>
      </c>
      <c r="AT198" s="136" t="s">
        <v>118</v>
      </c>
      <c r="AU198" s="136" t="s">
        <v>82</v>
      </c>
      <c r="AY198" s="15" t="s">
        <v>116</v>
      </c>
      <c r="BE198" s="137">
        <f>IF(N198="základní",J198,0)</f>
        <v>0</v>
      </c>
      <c r="BF198" s="137">
        <f>IF(N198="snížená",J198,0)</f>
        <v>0</v>
      </c>
      <c r="BG198" s="137">
        <f>IF(N198="zákl. přenesená",J198,0)</f>
        <v>0</v>
      </c>
      <c r="BH198" s="137">
        <f>IF(N198="sníž. přenesená",J198,0)</f>
        <v>0</v>
      </c>
      <c r="BI198" s="137">
        <f>IF(N198="nulová",J198,0)</f>
        <v>0</v>
      </c>
      <c r="BJ198" s="15" t="s">
        <v>79</v>
      </c>
      <c r="BK198" s="137">
        <f>ROUND(I198*H198,2)</f>
        <v>0</v>
      </c>
      <c r="BL198" s="15" t="s">
        <v>123</v>
      </c>
      <c r="BM198" s="136" t="s">
        <v>301</v>
      </c>
    </row>
    <row r="199" spans="2:65" s="1" customFormat="1" ht="19.5">
      <c r="B199" s="30"/>
      <c r="D199" s="138" t="s">
        <v>125</v>
      </c>
      <c r="F199" s="139" t="s">
        <v>302</v>
      </c>
      <c r="I199" s="140"/>
      <c r="L199" s="30"/>
      <c r="M199" s="141"/>
      <c r="T199" s="49"/>
      <c r="AT199" s="15" t="s">
        <v>125</v>
      </c>
      <c r="AU199" s="15" t="s">
        <v>82</v>
      </c>
    </row>
    <row r="200" spans="2:65" s="1" customFormat="1" ht="11.25">
      <c r="B200" s="30"/>
      <c r="D200" s="142" t="s">
        <v>127</v>
      </c>
      <c r="F200" s="143" t="s">
        <v>303</v>
      </c>
      <c r="I200" s="140"/>
      <c r="L200" s="30"/>
      <c r="M200" s="141"/>
      <c r="T200" s="49"/>
      <c r="AT200" s="15" t="s">
        <v>127</v>
      </c>
      <c r="AU200" s="15" t="s">
        <v>82</v>
      </c>
    </row>
    <row r="201" spans="2:65" s="12" customFormat="1" ht="11.25">
      <c r="B201" s="144"/>
      <c r="D201" s="138" t="s">
        <v>129</v>
      </c>
      <c r="E201" s="145" t="s">
        <v>19</v>
      </c>
      <c r="F201" s="146" t="s">
        <v>304</v>
      </c>
      <c r="H201" s="147">
        <v>472.7</v>
      </c>
      <c r="I201" s="148"/>
      <c r="L201" s="144"/>
      <c r="M201" s="149"/>
      <c r="T201" s="150"/>
      <c r="AT201" s="145" t="s">
        <v>129</v>
      </c>
      <c r="AU201" s="145" t="s">
        <v>82</v>
      </c>
      <c r="AV201" s="12" t="s">
        <v>82</v>
      </c>
      <c r="AW201" s="12" t="s">
        <v>33</v>
      </c>
      <c r="AX201" s="12" t="s">
        <v>79</v>
      </c>
      <c r="AY201" s="145" t="s">
        <v>116</v>
      </c>
    </row>
    <row r="202" spans="2:65" s="1" customFormat="1" ht="16.5" customHeight="1">
      <c r="B202" s="30"/>
      <c r="C202" s="125" t="s">
        <v>305</v>
      </c>
      <c r="D202" s="125" t="s">
        <v>118</v>
      </c>
      <c r="E202" s="126" t="s">
        <v>306</v>
      </c>
      <c r="F202" s="127" t="s">
        <v>307</v>
      </c>
      <c r="G202" s="128" t="s">
        <v>141</v>
      </c>
      <c r="H202" s="129">
        <v>1933.9</v>
      </c>
      <c r="I202" s="130"/>
      <c r="J202" s="131">
        <f>ROUND(I202*H202,2)</f>
        <v>0</v>
      </c>
      <c r="K202" s="127" t="s">
        <v>122</v>
      </c>
      <c r="L202" s="30"/>
      <c r="M202" s="132" t="s">
        <v>19</v>
      </c>
      <c r="N202" s="133" t="s">
        <v>42</v>
      </c>
      <c r="P202" s="134">
        <f>O202*H202</f>
        <v>0</v>
      </c>
      <c r="Q202" s="134">
        <v>0</v>
      </c>
      <c r="R202" s="134">
        <f>Q202*H202</f>
        <v>0</v>
      </c>
      <c r="S202" s="134">
        <v>0</v>
      </c>
      <c r="T202" s="135">
        <f>S202*H202</f>
        <v>0</v>
      </c>
      <c r="AR202" s="136" t="s">
        <v>123</v>
      </c>
      <c r="AT202" s="136" t="s">
        <v>118</v>
      </c>
      <c r="AU202" s="136" t="s">
        <v>82</v>
      </c>
      <c r="AY202" s="15" t="s">
        <v>116</v>
      </c>
      <c r="BE202" s="137">
        <f>IF(N202="základní",J202,0)</f>
        <v>0</v>
      </c>
      <c r="BF202" s="137">
        <f>IF(N202="snížená",J202,0)</f>
        <v>0</v>
      </c>
      <c r="BG202" s="137">
        <f>IF(N202="zákl. přenesená",J202,0)</f>
        <v>0</v>
      </c>
      <c r="BH202" s="137">
        <f>IF(N202="sníž. přenesená",J202,0)</f>
        <v>0</v>
      </c>
      <c r="BI202" s="137">
        <f>IF(N202="nulová",J202,0)</f>
        <v>0</v>
      </c>
      <c r="BJ202" s="15" t="s">
        <v>79</v>
      </c>
      <c r="BK202" s="137">
        <f>ROUND(I202*H202,2)</f>
        <v>0</v>
      </c>
      <c r="BL202" s="15" t="s">
        <v>123</v>
      </c>
      <c r="BM202" s="136" t="s">
        <v>308</v>
      </c>
    </row>
    <row r="203" spans="2:65" s="1" customFormat="1" ht="19.5">
      <c r="B203" s="30"/>
      <c r="D203" s="138" t="s">
        <v>125</v>
      </c>
      <c r="F203" s="139" t="s">
        <v>309</v>
      </c>
      <c r="I203" s="140"/>
      <c r="L203" s="30"/>
      <c r="M203" s="141"/>
      <c r="T203" s="49"/>
      <c r="AT203" s="15" t="s">
        <v>125</v>
      </c>
      <c r="AU203" s="15" t="s">
        <v>82</v>
      </c>
    </row>
    <row r="204" spans="2:65" s="1" customFormat="1" ht="11.25">
      <c r="B204" s="30"/>
      <c r="D204" s="142" t="s">
        <v>127</v>
      </c>
      <c r="F204" s="143" t="s">
        <v>310</v>
      </c>
      <c r="I204" s="140"/>
      <c r="L204" s="30"/>
      <c r="M204" s="141"/>
      <c r="T204" s="49"/>
      <c r="AT204" s="15" t="s">
        <v>127</v>
      </c>
      <c r="AU204" s="15" t="s">
        <v>82</v>
      </c>
    </row>
    <row r="205" spans="2:65" s="12" customFormat="1" ht="11.25">
      <c r="B205" s="144"/>
      <c r="D205" s="138" t="s">
        <v>129</v>
      </c>
      <c r="E205" s="145" t="s">
        <v>19</v>
      </c>
      <c r="F205" s="146" t="s">
        <v>311</v>
      </c>
      <c r="H205" s="147">
        <v>1933.9</v>
      </c>
      <c r="I205" s="148"/>
      <c r="L205" s="144"/>
      <c r="M205" s="149"/>
      <c r="T205" s="150"/>
      <c r="AT205" s="145" t="s">
        <v>129</v>
      </c>
      <c r="AU205" s="145" t="s">
        <v>82</v>
      </c>
      <c r="AV205" s="12" t="s">
        <v>82</v>
      </c>
      <c r="AW205" s="12" t="s">
        <v>33</v>
      </c>
      <c r="AX205" s="12" t="s">
        <v>79</v>
      </c>
      <c r="AY205" s="145" t="s">
        <v>116</v>
      </c>
    </row>
    <row r="206" spans="2:65" s="1" customFormat="1" ht="16.5" customHeight="1">
      <c r="B206" s="30"/>
      <c r="C206" s="125" t="s">
        <v>312</v>
      </c>
      <c r="D206" s="125" t="s">
        <v>118</v>
      </c>
      <c r="E206" s="126" t="s">
        <v>313</v>
      </c>
      <c r="F206" s="127" t="s">
        <v>314</v>
      </c>
      <c r="G206" s="128" t="s">
        <v>141</v>
      </c>
      <c r="H206" s="129">
        <v>727.8</v>
      </c>
      <c r="I206" s="130"/>
      <c r="J206" s="131">
        <f>ROUND(I206*H206,2)</f>
        <v>0</v>
      </c>
      <c r="K206" s="127" t="s">
        <v>122</v>
      </c>
      <c r="L206" s="30"/>
      <c r="M206" s="132" t="s">
        <v>19</v>
      </c>
      <c r="N206" s="133" t="s">
        <v>42</v>
      </c>
      <c r="P206" s="134">
        <f>O206*H206</f>
        <v>0</v>
      </c>
      <c r="Q206" s="134">
        <v>0</v>
      </c>
      <c r="R206" s="134">
        <f>Q206*H206</f>
        <v>0</v>
      </c>
      <c r="S206" s="134">
        <v>0</v>
      </c>
      <c r="T206" s="135">
        <f>S206*H206</f>
        <v>0</v>
      </c>
      <c r="AR206" s="136" t="s">
        <v>123</v>
      </c>
      <c r="AT206" s="136" t="s">
        <v>118</v>
      </c>
      <c r="AU206" s="136" t="s">
        <v>82</v>
      </c>
      <c r="AY206" s="15" t="s">
        <v>116</v>
      </c>
      <c r="BE206" s="137">
        <f>IF(N206="základní",J206,0)</f>
        <v>0</v>
      </c>
      <c r="BF206" s="137">
        <f>IF(N206="snížená",J206,0)</f>
        <v>0</v>
      </c>
      <c r="BG206" s="137">
        <f>IF(N206="zákl. přenesená",J206,0)</f>
        <v>0</v>
      </c>
      <c r="BH206" s="137">
        <f>IF(N206="sníž. přenesená",J206,0)</f>
        <v>0</v>
      </c>
      <c r="BI206" s="137">
        <f>IF(N206="nulová",J206,0)</f>
        <v>0</v>
      </c>
      <c r="BJ206" s="15" t="s">
        <v>79</v>
      </c>
      <c r="BK206" s="137">
        <f>ROUND(I206*H206,2)</f>
        <v>0</v>
      </c>
      <c r="BL206" s="15" t="s">
        <v>123</v>
      </c>
      <c r="BM206" s="136" t="s">
        <v>315</v>
      </c>
    </row>
    <row r="207" spans="2:65" s="1" customFormat="1" ht="11.25">
      <c r="B207" s="30"/>
      <c r="D207" s="138" t="s">
        <v>125</v>
      </c>
      <c r="F207" s="139" t="s">
        <v>316</v>
      </c>
      <c r="I207" s="140"/>
      <c r="L207" s="30"/>
      <c r="M207" s="141"/>
      <c r="T207" s="49"/>
      <c r="AT207" s="15" t="s">
        <v>125</v>
      </c>
      <c r="AU207" s="15" t="s">
        <v>82</v>
      </c>
    </row>
    <row r="208" spans="2:65" s="1" customFormat="1" ht="11.25">
      <c r="B208" s="30"/>
      <c r="D208" s="142" t="s">
        <v>127</v>
      </c>
      <c r="F208" s="143" t="s">
        <v>317</v>
      </c>
      <c r="I208" s="140"/>
      <c r="L208" s="30"/>
      <c r="M208" s="141"/>
      <c r="T208" s="49"/>
      <c r="AT208" s="15" t="s">
        <v>127</v>
      </c>
      <c r="AU208" s="15" t="s">
        <v>82</v>
      </c>
    </row>
    <row r="209" spans="2:65" s="12" customFormat="1" ht="11.25">
      <c r="B209" s="144"/>
      <c r="D209" s="138" t="s">
        <v>129</v>
      </c>
      <c r="E209" s="145" t="s">
        <v>19</v>
      </c>
      <c r="F209" s="146" t="s">
        <v>318</v>
      </c>
      <c r="H209" s="147">
        <v>593.79999999999995</v>
      </c>
      <c r="I209" s="148"/>
      <c r="L209" s="144"/>
      <c r="M209" s="149"/>
      <c r="T209" s="150"/>
      <c r="AT209" s="145" t="s">
        <v>129</v>
      </c>
      <c r="AU209" s="145" t="s">
        <v>82</v>
      </c>
      <c r="AV209" s="12" t="s">
        <v>82</v>
      </c>
      <c r="AW209" s="12" t="s">
        <v>33</v>
      </c>
      <c r="AX209" s="12" t="s">
        <v>71</v>
      </c>
      <c r="AY209" s="145" t="s">
        <v>116</v>
      </c>
    </row>
    <row r="210" spans="2:65" s="12" customFormat="1" ht="11.25">
      <c r="B210" s="144"/>
      <c r="D210" s="138" t="s">
        <v>129</v>
      </c>
      <c r="E210" s="145" t="s">
        <v>19</v>
      </c>
      <c r="F210" s="146" t="s">
        <v>319</v>
      </c>
      <c r="H210" s="147">
        <v>134</v>
      </c>
      <c r="I210" s="148"/>
      <c r="L210" s="144"/>
      <c r="M210" s="149"/>
      <c r="T210" s="150"/>
      <c r="AT210" s="145" t="s">
        <v>129</v>
      </c>
      <c r="AU210" s="145" t="s">
        <v>82</v>
      </c>
      <c r="AV210" s="12" t="s">
        <v>82</v>
      </c>
      <c r="AW210" s="12" t="s">
        <v>33</v>
      </c>
      <c r="AX210" s="12" t="s">
        <v>71</v>
      </c>
      <c r="AY210" s="145" t="s">
        <v>116</v>
      </c>
    </row>
    <row r="211" spans="2:65" s="1" customFormat="1" ht="16.5" customHeight="1">
      <c r="B211" s="30"/>
      <c r="C211" s="125" t="s">
        <v>320</v>
      </c>
      <c r="D211" s="125" t="s">
        <v>118</v>
      </c>
      <c r="E211" s="126" t="s">
        <v>321</v>
      </c>
      <c r="F211" s="127" t="s">
        <v>322</v>
      </c>
      <c r="G211" s="128" t="s">
        <v>141</v>
      </c>
      <c r="H211" s="129">
        <v>727.8</v>
      </c>
      <c r="I211" s="130"/>
      <c r="J211" s="131">
        <f>ROUND(I211*H211,2)</f>
        <v>0</v>
      </c>
      <c r="K211" s="127" t="s">
        <v>122</v>
      </c>
      <c r="L211" s="30"/>
      <c r="M211" s="132" t="s">
        <v>19</v>
      </c>
      <c r="N211" s="133" t="s">
        <v>42</v>
      </c>
      <c r="P211" s="134">
        <f>O211*H211</f>
        <v>0</v>
      </c>
      <c r="Q211" s="134">
        <v>1.2700000000000001E-3</v>
      </c>
      <c r="R211" s="134">
        <f>Q211*H211</f>
        <v>0.92430599999999996</v>
      </c>
      <c r="S211" s="134">
        <v>0</v>
      </c>
      <c r="T211" s="135">
        <f>S211*H211</f>
        <v>0</v>
      </c>
      <c r="AR211" s="136" t="s">
        <v>123</v>
      </c>
      <c r="AT211" s="136" t="s">
        <v>118</v>
      </c>
      <c r="AU211" s="136" t="s">
        <v>82</v>
      </c>
      <c r="AY211" s="15" t="s">
        <v>116</v>
      </c>
      <c r="BE211" s="137">
        <f>IF(N211="základní",J211,0)</f>
        <v>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5" t="s">
        <v>79</v>
      </c>
      <c r="BK211" s="137">
        <f>ROUND(I211*H211,2)</f>
        <v>0</v>
      </c>
      <c r="BL211" s="15" t="s">
        <v>123</v>
      </c>
      <c r="BM211" s="136" t="s">
        <v>323</v>
      </c>
    </row>
    <row r="212" spans="2:65" s="1" customFormat="1" ht="11.25">
      <c r="B212" s="30"/>
      <c r="D212" s="138" t="s">
        <v>125</v>
      </c>
      <c r="F212" s="139" t="s">
        <v>322</v>
      </c>
      <c r="I212" s="140"/>
      <c r="L212" s="30"/>
      <c r="M212" s="141"/>
      <c r="T212" s="49"/>
      <c r="AT212" s="15" t="s">
        <v>125</v>
      </c>
      <c r="AU212" s="15" t="s">
        <v>82</v>
      </c>
    </row>
    <row r="213" spans="2:65" s="1" customFormat="1" ht="11.25">
      <c r="B213" s="30"/>
      <c r="D213" s="142" t="s">
        <v>127</v>
      </c>
      <c r="F213" s="143" t="s">
        <v>324</v>
      </c>
      <c r="I213" s="140"/>
      <c r="L213" s="30"/>
      <c r="M213" s="141"/>
      <c r="T213" s="49"/>
      <c r="AT213" s="15" t="s">
        <v>127</v>
      </c>
      <c r="AU213" s="15" t="s">
        <v>82</v>
      </c>
    </row>
    <row r="214" spans="2:65" s="12" customFormat="1" ht="11.25">
      <c r="B214" s="144"/>
      <c r="D214" s="138" t="s">
        <v>129</v>
      </c>
      <c r="E214" s="145" t="s">
        <v>19</v>
      </c>
      <c r="F214" s="146" t="s">
        <v>318</v>
      </c>
      <c r="H214" s="147">
        <v>593.79999999999995</v>
      </c>
      <c r="I214" s="148"/>
      <c r="L214" s="144"/>
      <c r="M214" s="149"/>
      <c r="T214" s="150"/>
      <c r="AT214" s="145" t="s">
        <v>129</v>
      </c>
      <c r="AU214" s="145" t="s">
        <v>82</v>
      </c>
      <c r="AV214" s="12" t="s">
        <v>82</v>
      </c>
      <c r="AW214" s="12" t="s">
        <v>33</v>
      </c>
      <c r="AX214" s="12" t="s">
        <v>71</v>
      </c>
      <c r="AY214" s="145" t="s">
        <v>116</v>
      </c>
    </row>
    <row r="215" spans="2:65" s="12" customFormat="1" ht="11.25">
      <c r="B215" s="144"/>
      <c r="D215" s="138" t="s">
        <v>129</v>
      </c>
      <c r="E215" s="145" t="s">
        <v>19</v>
      </c>
      <c r="F215" s="146" t="s">
        <v>319</v>
      </c>
      <c r="H215" s="147">
        <v>134</v>
      </c>
      <c r="I215" s="148"/>
      <c r="L215" s="144"/>
      <c r="M215" s="149"/>
      <c r="T215" s="150"/>
      <c r="AT215" s="145" t="s">
        <v>129</v>
      </c>
      <c r="AU215" s="145" t="s">
        <v>82</v>
      </c>
      <c r="AV215" s="12" t="s">
        <v>82</v>
      </c>
      <c r="AW215" s="12" t="s">
        <v>33</v>
      </c>
      <c r="AX215" s="12" t="s">
        <v>71</v>
      </c>
      <c r="AY215" s="145" t="s">
        <v>116</v>
      </c>
    </row>
    <row r="216" spans="2:65" s="11" customFormat="1" ht="22.9" customHeight="1">
      <c r="B216" s="113"/>
      <c r="D216" s="114" t="s">
        <v>70</v>
      </c>
      <c r="E216" s="123" t="s">
        <v>82</v>
      </c>
      <c r="F216" s="123" t="s">
        <v>325</v>
      </c>
      <c r="I216" s="116"/>
      <c r="J216" s="124">
        <f>BK216</f>
        <v>0</v>
      </c>
      <c r="L216" s="113"/>
      <c r="M216" s="118"/>
      <c r="P216" s="119">
        <f>SUM(P217:P237)</f>
        <v>0</v>
      </c>
      <c r="R216" s="119">
        <f>SUM(R217:R237)</f>
        <v>15.384113289999998</v>
      </c>
      <c r="T216" s="120">
        <f>SUM(T217:T237)</f>
        <v>0</v>
      </c>
      <c r="AR216" s="114" t="s">
        <v>79</v>
      </c>
      <c r="AT216" s="121" t="s">
        <v>70</v>
      </c>
      <c r="AU216" s="121" t="s">
        <v>79</v>
      </c>
      <c r="AY216" s="114" t="s">
        <v>116</v>
      </c>
      <c r="BK216" s="122">
        <f>SUM(BK217:BK237)</f>
        <v>0</v>
      </c>
    </row>
    <row r="217" spans="2:65" s="1" customFormat="1" ht="16.5" customHeight="1">
      <c r="B217" s="30"/>
      <c r="C217" s="125" t="s">
        <v>326</v>
      </c>
      <c r="D217" s="125" t="s">
        <v>118</v>
      </c>
      <c r="E217" s="126" t="s">
        <v>327</v>
      </c>
      <c r="F217" s="127" t="s">
        <v>328</v>
      </c>
      <c r="G217" s="128" t="s">
        <v>159</v>
      </c>
      <c r="H217" s="129">
        <v>5.94</v>
      </c>
      <c r="I217" s="130"/>
      <c r="J217" s="131">
        <f>ROUND(I217*H217,2)</f>
        <v>0</v>
      </c>
      <c r="K217" s="127" t="s">
        <v>122</v>
      </c>
      <c r="L217" s="30"/>
      <c r="M217" s="132" t="s">
        <v>19</v>
      </c>
      <c r="N217" s="133" t="s">
        <v>42</v>
      </c>
      <c r="P217" s="134">
        <f>O217*H217</f>
        <v>0</v>
      </c>
      <c r="Q217" s="134">
        <v>2.5018699999999998</v>
      </c>
      <c r="R217" s="134">
        <f>Q217*H217</f>
        <v>14.861107799999999</v>
      </c>
      <c r="S217" s="134">
        <v>0</v>
      </c>
      <c r="T217" s="135">
        <f>S217*H217</f>
        <v>0</v>
      </c>
      <c r="AR217" s="136" t="s">
        <v>123</v>
      </c>
      <c r="AT217" s="136" t="s">
        <v>118</v>
      </c>
      <c r="AU217" s="136" t="s">
        <v>82</v>
      </c>
      <c r="AY217" s="15" t="s">
        <v>116</v>
      </c>
      <c r="BE217" s="137">
        <f>IF(N217="základní",J217,0)</f>
        <v>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5" t="s">
        <v>79</v>
      </c>
      <c r="BK217" s="137">
        <f>ROUND(I217*H217,2)</f>
        <v>0</v>
      </c>
      <c r="BL217" s="15" t="s">
        <v>123</v>
      </c>
      <c r="BM217" s="136" t="s">
        <v>329</v>
      </c>
    </row>
    <row r="218" spans="2:65" s="1" customFormat="1" ht="11.25">
      <c r="B218" s="30"/>
      <c r="D218" s="138" t="s">
        <v>125</v>
      </c>
      <c r="F218" s="139" t="s">
        <v>330</v>
      </c>
      <c r="I218" s="140"/>
      <c r="L218" s="30"/>
      <c r="M218" s="141"/>
      <c r="T218" s="49"/>
      <c r="AT218" s="15" t="s">
        <v>125</v>
      </c>
      <c r="AU218" s="15" t="s">
        <v>82</v>
      </c>
    </row>
    <row r="219" spans="2:65" s="1" customFormat="1" ht="11.25">
      <c r="B219" s="30"/>
      <c r="D219" s="142" t="s">
        <v>127</v>
      </c>
      <c r="F219" s="143" t="s">
        <v>331</v>
      </c>
      <c r="I219" s="140"/>
      <c r="L219" s="30"/>
      <c r="M219" s="141"/>
      <c r="T219" s="49"/>
      <c r="AT219" s="15" t="s">
        <v>127</v>
      </c>
      <c r="AU219" s="15" t="s">
        <v>82</v>
      </c>
    </row>
    <row r="220" spans="2:65" s="12" customFormat="1" ht="11.25">
      <c r="B220" s="144"/>
      <c r="D220" s="138" t="s">
        <v>129</v>
      </c>
      <c r="E220" s="145" t="s">
        <v>19</v>
      </c>
      <c r="F220" s="146" t="s">
        <v>332</v>
      </c>
      <c r="H220" s="147">
        <v>2.1779999999999999</v>
      </c>
      <c r="I220" s="148"/>
      <c r="L220" s="144"/>
      <c r="M220" s="149"/>
      <c r="T220" s="150"/>
      <c r="AT220" s="145" t="s">
        <v>129</v>
      </c>
      <c r="AU220" s="145" t="s">
        <v>82</v>
      </c>
      <c r="AV220" s="12" t="s">
        <v>82</v>
      </c>
      <c r="AW220" s="12" t="s">
        <v>33</v>
      </c>
      <c r="AX220" s="12" t="s">
        <v>71</v>
      </c>
      <c r="AY220" s="145" t="s">
        <v>116</v>
      </c>
    </row>
    <row r="221" spans="2:65" s="12" customFormat="1" ht="11.25">
      <c r="B221" s="144"/>
      <c r="D221" s="138" t="s">
        <v>129</v>
      </c>
      <c r="E221" s="145" t="s">
        <v>19</v>
      </c>
      <c r="F221" s="146" t="s">
        <v>333</v>
      </c>
      <c r="H221" s="147">
        <v>2.0880000000000001</v>
      </c>
      <c r="I221" s="148"/>
      <c r="L221" s="144"/>
      <c r="M221" s="149"/>
      <c r="T221" s="150"/>
      <c r="AT221" s="145" t="s">
        <v>129</v>
      </c>
      <c r="AU221" s="145" t="s">
        <v>82</v>
      </c>
      <c r="AV221" s="12" t="s">
        <v>82</v>
      </c>
      <c r="AW221" s="12" t="s">
        <v>33</v>
      </c>
      <c r="AX221" s="12" t="s">
        <v>71</v>
      </c>
      <c r="AY221" s="145" t="s">
        <v>116</v>
      </c>
    </row>
    <row r="222" spans="2:65" s="12" customFormat="1" ht="11.25">
      <c r="B222" s="144"/>
      <c r="D222" s="138" t="s">
        <v>129</v>
      </c>
      <c r="E222" s="145" t="s">
        <v>19</v>
      </c>
      <c r="F222" s="146" t="s">
        <v>334</v>
      </c>
      <c r="H222" s="147">
        <v>1.6739999999999999</v>
      </c>
      <c r="I222" s="148"/>
      <c r="L222" s="144"/>
      <c r="M222" s="149"/>
      <c r="T222" s="150"/>
      <c r="AT222" s="145" t="s">
        <v>129</v>
      </c>
      <c r="AU222" s="145" t="s">
        <v>82</v>
      </c>
      <c r="AV222" s="12" t="s">
        <v>82</v>
      </c>
      <c r="AW222" s="12" t="s">
        <v>33</v>
      </c>
      <c r="AX222" s="12" t="s">
        <v>71</v>
      </c>
      <c r="AY222" s="145" t="s">
        <v>116</v>
      </c>
    </row>
    <row r="223" spans="2:65" s="1" customFormat="1" ht="16.5" customHeight="1">
      <c r="B223" s="30"/>
      <c r="C223" s="125" t="s">
        <v>335</v>
      </c>
      <c r="D223" s="125" t="s">
        <v>118</v>
      </c>
      <c r="E223" s="126" t="s">
        <v>336</v>
      </c>
      <c r="F223" s="127" t="s">
        <v>337</v>
      </c>
      <c r="G223" s="128" t="s">
        <v>141</v>
      </c>
      <c r="H223" s="129">
        <v>45.48</v>
      </c>
      <c r="I223" s="130"/>
      <c r="J223" s="131">
        <f>ROUND(I223*H223,2)</f>
        <v>0</v>
      </c>
      <c r="K223" s="127" t="s">
        <v>122</v>
      </c>
      <c r="L223" s="30"/>
      <c r="M223" s="132" t="s">
        <v>19</v>
      </c>
      <c r="N223" s="133" t="s">
        <v>42</v>
      </c>
      <c r="P223" s="134">
        <f>O223*H223</f>
        <v>0</v>
      </c>
      <c r="Q223" s="134">
        <v>2.6900000000000001E-3</v>
      </c>
      <c r="R223" s="134">
        <f>Q223*H223</f>
        <v>0.1223412</v>
      </c>
      <c r="S223" s="134">
        <v>0</v>
      </c>
      <c r="T223" s="135">
        <f>S223*H223</f>
        <v>0</v>
      </c>
      <c r="AR223" s="136" t="s">
        <v>123</v>
      </c>
      <c r="AT223" s="136" t="s">
        <v>118</v>
      </c>
      <c r="AU223" s="136" t="s">
        <v>82</v>
      </c>
      <c r="AY223" s="15" t="s">
        <v>116</v>
      </c>
      <c r="BE223" s="137">
        <f>IF(N223="základní",J223,0)</f>
        <v>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5" t="s">
        <v>79</v>
      </c>
      <c r="BK223" s="137">
        <f>ROUND(I223*H223,2)</f>
        <v>0</v>
      </c>
      <c r="BL223" s="15" t="s">
        <v>123</v>
      </c>
      <c r="BM223" s="136" t="s">
        <v>338</v>
      </c>
    </row>
    <row r="224" spans="2:65" s="1" customFormat="1" ht="11.25">
      <c r="B224" s="30"/>
      <c r="D224" s="138" t="s">
        <v>125</v>
      </c>
      <c r="F224" s="139" t="s">
        <v>339</v>
      </c>
      <c r="I224" s="140"/>
      <c r="L224" s="30"/>
      <c r="M224" s="141"/>
      <c r="T224" s="49"/>
      <c r="AT224" s="15" t="s">
        <v>125</v>
      </c>
      <c r="AU224" s="15" t="s">
        <v>82</v>
      </c>
    </row>
    <row r="225" spans="2:65" s="1" customFormat="1" ht="11.25">
      <c r="B225" s="30"/>
      <c r="D225" s="142" t="s">
        <v>127</v>
      </c>
      <c r="F225" s="143" t="s">
        <v>340</v>
      </c>
      <c r="I225" s="140"/>
      <c r="L225" s="30"/>
      <c r="M225" s="141"/>
      <c r="T225" s="49"/>
      <c r="AT225" s="15" t="s">
        <v>127</v>
      </c>
      <c r="AU225" s="15" t="s">
        <v>82</v>
      </c>
    </row>
    <row r="226" spans="2:65" s="12" customFormat="1" ht="11.25">
      <c r="B226" s="144"/>
      <c r="D226" s="138" t="s">
        <v>129</v>
      </c>
      <c r="E226" s="145" t="s">
        <v>19</v>
      </c>
      <c r="F226" s="146" t="s">
        <v>341</v>
      </c>
      <c r="H226" s="147">
        <v>16.440000000000001</v>
      </c>
      <c r="I226" s="148"/>
      <c r="L226" s="144"/>
      <c r="M226" s="149"/>
      <c r="T226" s="150"/>
      <c r="AT226" s="145" t="s">
        <v>129</v>
      </c>
      <c r="AU226" s="145" t="s">
        <v>82</v>
      </c>
      <c r="AV226" s="12" t="s">
        <v>82</v>
      </c>
      <c r="AW226" s="12" t="s">
        <v>33</v>
      </c>
      <c r="AX226" s="12" t="s">
        <v>71</v>
      </c>
      <c r="AY226" s="145" t="s">
        <v>116</v>
      </c>
    </row>
    <row r="227" spans="2:65" s="12" customFormat="1" ht="11.25">
      <c r="B227" s="144"/>
      <c r="D227" s="138" t="s">
        <v>129</v>
      </c>
      <c r="E227" s="145" t="s">
        <v>19</v>
      </c>
      <c r="F227" s="146" t="s">
        <v>342</v>
      </c>
      <c r="H227" s="147">
        <v>15.84</v>
      </c>
      <c r="I227" s="148"/>
      <c r="L227" s="144"/>
      <c r="M227" s="149"/>
      <c r="T227" s="150"/>
      <c r="AT227" s="145" t="s">
        <v>129</v>
      </c>
      <c r="AU227" s="145" t="s">
        <v>82</v>
      </c>
      <c r="AV227" s="12" t="s">
        <v>82</v>
      </c>
      <c r="AW227" s="12" t="s">
        <v>33</v>
      </c>
      <c r="AX227" s="12" t="s">
        <v>71</v>
      </c>
      <c r="AY227" s="145" t="s">
        <v>116</v>
      </c>
    </row>
    <row r="228" spans="2:65" s="12" customFormat="1" ht="11.25">
      <c r="B228" s="144"/>
      <c r="D228" s="138" t="s">
        <v>129</v>
      </c>
      <c r="E228" s="145" t="s">
        <v>19</v>
      </c>
      <c r="F228" s="146" t="s">
        <v>343</v>
      </c>
      <c r="H228" s="147">
        <v>13.2</v>
      </c>
      <c r="I228" s="148"/>
      <c r="L228" s="144"/>
      <c r="M228" s="149"/>
      <c r="T228" s="150"/>
      <c r="AT228" s="145" t="s">
        <v>129</v>
      </c>
      <c r="AU228" s="145" t="s">
        <v>82</v>
      </c>
      <c r="AV228" s="12" t="s">
        <v>82</v>
      </c>
      <c r="AW228" s="12" t="s">
        <v>33</v>
      </c>
      <c r="AX228" s="12" t="s">
        <v>71</v>
      </c>
      <c r="AY228" s="145" t="s">
        <v>116</v>
      </c>
    </row>
    <row r="229" spans="2:65" s="1" customFormat="1" ht="16.5" customHeight="1">
      <c r="B229" s="30"/>
      <c r="C229" s="125" t="s">
        <v>344</v>
      </c>
      <c r="D229" s="125" t="s">
        <v>118</v>
      </c>
      <c r="E229" s="126" t="s">
        <v>345</v>
      </c>
      <c r="F229" s="127" t="s">
        <v>346</v>
      </c>
      <c r="G229" s="128" t="s">
        <v>141</v>
      </c>
      <c r="H229" s="129">
        <v>45.48</v>
      </c>
      <c r="I229" s="130"/>
      <c r="J229" s="131">
        <f>ROUND(I229*H229,2)</f>
        <v>0</v>
      </c>
      <c r="K229" s="127" t="s">
        <v>122</v>
      </c>
      <c r="L229" s="30"/>
      <c r="M229" s="132" t="s">
        <v>19</v>
      </c>
      <c r="N229" s="133" t="s">
        <v>42</v>
      </c>
      <c r="P229" s="134">
        <f>O229*H229</f>
        <v>0</v>
      </c>
      <c r="Q229" s="134">
        <v>0</v>
      </c>
      <c r="R229" s="134">
        <f>Q229*H229</f>
        <v>0</v>
      </c>
      <c r="S229" s="134">
        <v>0</v>
      </c>
      <c r="T229" s="135">
        <f>S229*H229</f>
        <v>0</v>
      </c>
      <c r="AR229" s="136" t="s">
        <v>123</v>
      </c>
      <c r="AT229" s="136" t="s">
        <v>118</v>
      </c>
      <c r="AU229" s="136" t="s">
        <v>82</v>
      </c>
      <c r="AY229" s="15" t="s">
        <v>116</v>
      </c>
      <c r="BE229" s="137">
        <f>IF(N229="základní",J229,0)</f>
        <v>0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5" t="s">
        <v>79</v>
      </c>
      <c r="BK229" s="137">
        <f>ROUND(I229*H229,2)</f>
        <v>0</v>
      </c>
      <c r="BL229" s="15" t="s">
        <v>123</v>
      </c>
      <c r="BM229" s="136" t="s">
        <v>347</v>
      </c>
    </row>
    <row r="230" spans="2:65" s="1" customFormat="1" ht="11.25">
      <c r="B230" s="30"/>
      <c r="D230" s="138" t="s">
        <v>125</v>
      </c>
      <c r="F230" s="139" t="s">
        <v>348</v>
      </c>
      <c r="I230" s="140"/>
      <c r="L230" s="30"/>
      <c r="M230" s="141"/>
      <c r="T230" s="49"/>
      <c r="AT230" s="15" t="s">
        <v>125</v>
      </c>
      <c r="AU230" s="15" t="s">
        <v>82</v>
      </c>
    </row>
    <row r="231" spans="2:65" s="1" customFormat="1" ht="11.25">
      <c r="B231" s="30"/>
      <c r="D231" s="142" t="s">
        <v>127</v>
      </c>
      <c r="F231" s="143" t="s">
        <v>349</v>
      </c>
      <c r="I231" s="140"/>
      <c r="L231" s="30"/>
      <c r="M231" s="141"/>
      <c r="T231" s="49"/>
      <c r="AT231" s="15" t="s">
        <v>127</v>
      </c>
      <c r="AU231" s="15" t="s">
        <v>82</v>
      </c>
    </row>
    <row r="232" spans="2:65" s="1" customFormat="1" ht="16.5" customHeight="1">
      <c r="B232" s="30"/>
      <c r="C232" s="125" t="s">
        <v>350</v>
      </c>
      <c r="D232" s="125" t="s">
        <v>118</v>
      </c>
      <c r="E232" s="126" t="s">
        <v>351</v>
      </c>
      <c r="F232" s="127" t="s">
        <v>352</v>
      </c>
      <c r="G232" s="128" t="s">
        <v>237</v>
      </c>
      <c r="H232" s="129">
        <v>0.377</v>
      </c>
      <c r="I232" s="130"/>
      <c r="J232" s="131">
        <f>ROUND(I232*H232,2)</f>
        <v>0</v>
      </c>
      <c r="K232" s="127" t="s">
        <v>122</v>
      </c>
      <c r="L232" s="30"/>
      <c r="M232" s="132" t="s">
        <v>19</v>
      </c>
      <c r="N232" s="133" t="s">
        <v>42</v>
      </c>
      <c r="P232" s="134">
        <f>O232*H232</f>
        <v>0</v>
      </c>
      <c r="Q232" s="134">
        <v>1.06277</v>
      </c>
      <c r="R232" s="134">
        <f>Q232*H232</f>
        <v>0.40066428999999998</v>
      </c>
      <c r="S232" s="134">
        <v>0</v>
      </c>
      <c r="T232" s="135">
        <f>S232*H232</f>
        <v>0</v>
      </c>
      <c r="AR232" s="136" t="s">
        <v>123</v>
      </c>
      <c r="AT232" s="136" t="s">
        <v>118</v>
      </c>
      <c r="AU232" s="136" t="s">
        <v>82</v>
      </c>
      <c r="AY232" s="15" t="s">
        <v>116</v>
      </c>
      <c r="BE232" s="137">
        <f>IF(N232="základní",J232,0)</f>
        <v>0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5" t="s">
        <v>79</v>
      </c>
      <c r="BK232" s="137">
        <f>ROUND(I232*H232,2)</f>
        <v>0</v>
      </c>
      <c r="BL232" s="15" t="s">
        <v>123</v>
      </c>
      <c r="BM232" s="136" t="s">
        <v>353</v>
      </c>
    </row>
    <row r="233" spans="2:65" s="1" customFormat="1" ht="11.25">
      <c r="B233" s="30"/>
      <c r="D233" s="138" t="s">
        <v>125</v>
      </c>
      <c r="F233" s="139" t="s">
        <v>354</v>
      </c>
      <c r="I233" s="140"/>
      <c r="L233" s="30"/>
      <c r="M233" s="141"/>
      <c r="T233" s="49"/>
      <c r="AT233" s="15" t="s">
        <v>125</v>
      </c>
      <c r="AU233" s="15" t="s">
        <v>82</v>
      </c>
    </row>
    <row r="234" spans="2:65" s="1" customFormat="1" ht="11.25">
      <c r="B234" s="30"/>
      <c r="D234" s="142" t="s">
        <v>127</v>
      </c>
      <c r="F234" s="143" t="s">
        <v>355</v>
      </c>
      <c r="I234" s="140"/>
      <c r="L234" s="30"/>
      <c r="M234" s="141"/>
      <c r="T234" s="49"/>
      <c r="AT234" s="15" t="s">
        <v>127</v>
      </c>
      <c r="AU234" s="15" t="s">
        <v>82</v>
      </c>
    </row>
    <row r="235" spans="2:65" s="12" customFormat="1" ht="11.25">
      <c r="B235" s="144"/>
      <c r="D235" s="138" t="s">
        <v>129</v>
      </c>
      <c r="E235" s="145" t="s">
        <v>19</v>
      </c>
      <c r="F235" s="146" t="s">
        <v>356</v>
      </c>
      <c r="H235" s="147">
        <v>0.13700000000000001</v>
      </c>
      <c r="I235" s="148"/>
      <c r="L235" s="144"/>
      <c r="M235" s="149"/>
      <c r="T235" s="150"/>
      <c r="AT235" s="145" t="s">
        <v>129</v>
      </c>
      <c r="AU235" s="145" t="s">
        <v>82</v>
      </c>
      <c r="AV235" s="12" t="s">
        <v>82</v>
      </c>
      <c r="AW235" s="12" t="s">
        <v>33</v>
      </c>
      <c r="AX235" s="12" t="s">
        <v>71</v>
      </c>
      <c r="AY235" s="145" t="s">
        <v>116</v>
      </c>
    </row>
    <row r="236" spans="2:65" s="12" customFormat="1" ht="11.25">
      <c r="B236" s="144"/>
      <c r="D236" s="138" t="s">
        <v>129</v>
      </c>
      <c r="E236" s="145" t="s">
        <v>19</v>
      </c>
      <c r="F236" s="146" t="s">
        <v>357</v>
      </c>
      <c r="H236" s="147">
        <v>0.129</v>
      </c>
      <c r="I236" s="148"/>
      <c r="L236" s="144"/>
      <c r="M236" s="149"/>
      <c r="T236" s="150"/>
      <c r="AT236" s="145" t="s">
        <v>129</v>
      </c>
      <c r="AU236" s="145" t="s">
        <v>82</v>
      </c>
      <c r="AV236" s="12" t="s">
        <v>82</v>
      </c>
      <c r="AW236" s="12" t="s">
        <v>33</v>
      </c>
      <c r="AX236" s="12" t="s">
        <v>71</v>
      </c>
      <c r="AY236" s="145" t="s">
        <v>116</v>
      </c>
    </row>
    <row r="237" spans="2:65" s="12" customFormat="1" ht="11.25">
      <c r="B237" s="144"/>
      <c r="D237" s="138" t="s">
        <v>129</v>
      </c>
      <c r="E237" s="145" t="s">
        <v>19</v>
      </c>
      <c r="F237" s="146" t="s">
        <v>358</v>
      </c>
      <c r="H237" s="147">
        <v>0.111</v>
      </c>
      <c r="I237" s="148"/>
      <c r="L237" s="144"/>
      <c r="M237" s="149"/>
      <c r="T237" s="150"/>
      <c r="AT237" s="145" t="s">
        <v>129</v>
      </c>
      <c r="AU237" s="145" t="s">
        <v>82</v>
      </c>
      <c r="AV237" s="12" t="s">
        <v>82</v>
      </c>
      <c r="AW237" s="12" t="s">
        <v>33</v>
      </c>
      <c r="AX237" s="12" t="s">
        <v>71</v>
      </c>
      <c r="AY237" s="145" t="s">
        <v>116</v>
      </c>
    </row>
    <row r="238" spans="2:65" s="11" customFormat="1" ht="22.9" customHeight="1">
      <c r="B238" s="113"/>
      <c r="D238" s="114" t="s">
        <v>70</v>
      </c>
      <c r="E238" s="123" t="s">
        <v>123</v>
      </c>
      <c r="F238" s="123" t="s">
        <v>359</v>
      </c>
      <c r="I238" s="116"/>
      <c r="J238" s="124">
        <f>BK238</f>
        <v>0</v>
      </c>
      <c r="L238" s="113"/>
      <c r="M238" s="118"/>
      <c r="P238" s="119">
        <f>SUM(P239:P267)</f>
        <v>0</v>
      </c>
      <c r="R238" s="119">
        <f>SUM(R239:R267)</f>
        <v>129.55527864000001</v>
      </c>
      <c r="T238" s="120">
        <f>SUM(T239:T267)</f>
        <v>0</v>
      </c>
      <c r="AR238" s="114" t="s">
        <v>79</v>
      </c>
      <c r="AT238" s="121" t="s">
        <v>70</v>
      </c>
      <c r="AU238" s="121" t="s">
        <v>79</v>
      </c>
      <c r="AY238" s="114" t="s">
        <v>116</v>
      </c>
      <c r="BK238" s="122">
        <f>SUM(BK239:BK267)</f>
        <v>0</v>
      </c>
    </row>
    <row r="239" spans="2:65" s="1" customFormat="1" ht="16.5" customHeight="1">
      <c r="B239" s="30"/>
      <c r="C239" s="125" t="s">
        <v>360</v>
      </c>
      <c r="D239" s="125" t="s">
        <v>118</v>
      </c>
      <c r="E239" s="126" t="s">
        <v>361</v>
      </c>
      <c r="F239" s="127" t="s">
        <v>362</v>
      </c>
      <c r="G239" s="128" t="s">
        <v>141</v>
      </c>
      <c r="H239" s="129">
        <v>43.87</v>
      </c>
      <c r="I239" s="130"/>
      <c r="J239" s="131">
        <f>ROUND(I239*H239,2)</f>
        <v>0</v>
      </c>
      <c r="K239" s="127" t="s">
        <v>122</v>
      </c>
      <c r="L239" s="30"/>
      <c r="M239" s="132" t="s">
        <v>19</v>
      </c>
      <c r="N239" s="133" t="s">
        <v>42</v>
      </c>
      <c r="P239" s="134">
        <f>O239*H239</f>
        <v>0</v>
      </c>
      <c r="Q239" s="134">
        <v>0.36435000000000001</v>
      </c>
      <c r="R239" s="134">
        <f>Q239*H239</f>
        <v>15.9840345</v>
      </c>
      <c r="S239" s="134">
        <v>0</v>
      </c>
      <c r="T239" s="135">
        <f>S239*H239</f>
        <v>0</v>
      </c>
      <c r="AR239" s="136" t="s">
        <v>123</v>
      </c>
      <c r="AT239" s="136" t="s">
        <v>118</v>
      </c>
      <c r="AU239" s="136" t="s">
        <v>82</v>
      </c>
      <c r="AY239" s="15" t="s">
        <v>116</v>
      </c>
      <c r="BE239" s="137">
        <f>IF(N239="základní",J239,0)</f>
        <v>0</v>
      </c>
      <c r="BF239" s="137">
        <f>IF(N239="snížená",J239,0)</f>
        <v>0</v>
      </c>
      <c r="BG239" s="137">
        <f>IF(N239="zákl. přenesená",J239,0)</f>
        <v>0</v>
      </c>
      <c r="BH239" s="137">
        <f>IF(N239="sníž. přenesená",J239,0)</f>
        <v>0</v>
      </c>
      <c r="BI239" s="137">
        <f>IF(N239="nulová",J239,0)</f>
        <v>0</v>
      </c>
      <c r="BJ239" s="15" t="s">
        <v>79</v>
      </c>
      <c r="BK239" s="137">
        <f>ROUND(I239*H239,2)</f>
        <v>0</v>
      </c>
      <c r="BL239" s="15" t="s">
        <v>123</v>
      </c>
      <c r="BM239" s="136" t="s">
        <v>363</v>
      </c>
    </row>
    <row r="240" spans="2:65" s="1" customFormat="1" ht="11.25">
      <c r="B240" s="30"/>
      <c r="D240" s="138" t="s">
        <v>125</v>
      </c>
      <c r="F240" s="139" t="s">
        <v>364</v>
      </c>
      <c r="I240" s="140"/>
      <c r="L240" s="30"/>
      <c r="M240" s="141"/>
      <c r="T240" s="49"/>
      <c r="AT240" s="15" t="s">
        <v>125</v>
      </c>
      <c r="AU240" s="15" t="s">
        <v>82</v>
      </c>
    </row>
    <row r="241" spans="2:65" s="1" customFormat="1" ht="11.25">
      <c r="B241" s="30"/>
      <c r="D241" s="142" t="s">
        <v>127</v>
      </c>
      <c r="F241" s="143" t="s">
        <v>365</v>
      </c>
      <c r="I241" s="140"/>
      <c r="L241" s="30"/>
      <c r="M241" s="141"/>
      <c r="T241" s="49"/>
      <c r="AT241" s="15" t="s">
        <v>127</v>
      </c>
      <c r="AU241" s="15" t="s">
        <v>82</v>
      </c>
    </row>
    <row r="242" spans="2:65" s="12" customFormat="1" ht="11.25">
      <c r="B242" s="144"/>
      <c r="D242" s="138" t="s">
        <v>129</v>
      </c>
      <c r="E242" s="145" t="s">
        <v>19</v>
      </c>
      <c r="F242" s="146" t="s">
        <v>366</v>
      </c>
      <c r="H242" s="147">
        <v>12.34</v>
      </c>
      <c r="I242" s="148"/>
      <c r="L242" s="144"/>
      <c r="M242" s="149"/>
      <c r="T242" s="150"/>
      <c r="AT242" s="145" t="s">
        <v>129</v>
      </c>
      <c r="AU242" s="145" t="s">
        <v>82</v>
      </c>
      <c r="AV242" s="12" t="s">
        <v>82</v>
      </c>
      <c r="AW242" s="12" t="s">
        <v>33</v>
      </c>
      <c r="AX242" s="12" t="s">
        <v>71</v>
      </c>
      <c r="AY242" s="145" t="s">
        <v>116</v>
      </c>
    </row>
    <row r="243" spans="2:65" s="12" customFormat="1" ht="11.25">
      <c r="B243" s="144"/>
      <c r="D243" s="138" t="s">
        <v>129</v>
      </c>
      <c r="E243" s="145" t="s">
        <v>19</v>
      </c>
      <c r="F243" s="146" t="s">
        <v>367</v>
      </c>
      <c r="H243" s="147">
        <v>11.92</v>
      </c>
      <c r="I243" s="148"/>
      <c r="L243" s="144"/>
      <c r="M243" s="149"/>
      <c r="T243" s="150"/>
      <c r="AT243" s="145" t="s">
        <v>129</v>
      </c>
      <c r="AU243" s="145" t="s">
        <v>82</v>
      </c>
      <c r="AV243" s="12" t="s">
        <v>82</v>
      </c>
      <c r="AW243" s="12" t="s">
        <v>33</v>
      </c>
      <c r="AX243" s="12" t="s">
        <v>71</v>
      </c>
      <c r="AY243" s="145" t="s">
        <v>116</v>
      </c>
    </row>
    <row r="244" spans="2:65" s="12" customFormat="1" ht="11.25">
      <c r="B244" s="144"/>
      <c r="D244" s="138" t="s">
        <v>129</v>
      </c>
      <c r="E244" s="145" t="s">
        <v>19</v>
      </c>
      <c r="F244" s="146" t="s">
        <v>368</v>
      </c>
      <c r="H244" s="147">
        <v>19.61</v>
      </c>
      <c r="I244" s="148"/>
      <c r="L244" s="144"/>
      <c r="M244" s="149"/>
      <c r="T244" s="150"/>
      <c r="AT244" s="145" t="s">
        <v>129</v>
      </c>
      <c r="AU244" s="145" t="s">
        <v>82</v>
      </c>
      <c r="AV244" s="12" t="s">
        <v>82</v>
      </c>
      <c r="AW244" s="12" t="s">
        <v>33</v>
      </c>
      <c r="AX244" s="12" t="s">
        <v>71</v>
      </c>
      <c r="AY244" s="145" t="s">
        <v>116</v>
      </c>
    </row>
    <row r="245" spans="2:65" s="1" customFormat="1" ht="16.5" customHeight="1">
      <c r="B245" s="30"/>
      <c r="C245" s="125" t="s">
        <v>369</v>
      </c>
      <c r="D245" s="125" t="s">
        <v>118</v>
      </c>
      <c r="E245" s="126" t="s">
        <v>370</v>
      </c>
      <c r="F245" s="127" t="s">
        <v>371</v>
      </c>
      <c r="G245" s="128" t="s">
        <v>159</v>
      </c>
      <c r="H245" s="129">
        <v>2.8820000000000001</v>
      </c>
      <c r="I245" s="130"/>
      <c r="J245" s="131">
        <f>ROUND(I245*H245,2)</f>
        <v>0</v>
      </c>
      <c r="K245" s="127" t="s">
        <v>122</v>
      </c>
      <c r="L245" s="30"/>
      <c r="M245" s="132" t="s">
        <v>19</v>
      </c>
      <c r="N245" s="133" t="s">
        <v>42</v>
      </c>
      <c r="P245" s="134">
        <f>O245*H245</f>
        <v>0</v>
      </c>
      <c r="Q245" s="134">
        <v>2.3010199999999998</v>
      </c>
      <c r="R245" s="134">
        <f>Q245*H245</f>
        <v>6.6315396399999997</v>
      </c>
      <c r="S245" s="134">
        <v>0</v>
      </c>
      <c r="T245" s="135">
        <f>S245*H245</f>
        <v>0</v>
      </c>
      <c r="AR245" s="136" t="s">
        <v>123</v>
      </c>
      <c r="AT245" s="136" t="s">
        <v>118</v>
      </c>
      <c r="AU245" s="136" t="s">
        <v>82</v>
      </c>
      <c r="AY245" s="15" t="s">
        <v>116</v>
      </c>
      <c r="BE245" s="137">
        <f>IF(N245="základní",J245,0)</f>
        <v>0</v>
      </c>
      <c r="BF245" s="137">
        <f>IF(N245="snížená",J245,0)</f>
        <v>0</v>
      </c>
      <c r="BG245" s="137">
        <f>IF(N245="zákl. přenesená",J245,0)</f>
        <v>0</v>
      </c>
      <c r="BH245" s="137">
        <f>IF(N245="sníž. přenesená",J245,0)</f>
        <v>0</v>
      </c>
      <c r="BI245" s="137">
        <f>IF(N245="nulová",J245,0)</f>
        <v>0</v>
      </c>
      <c r="BJ245" s="15" t="s">
        <v>79</v>
      </c>
      <c r="BK245" s="137">
        <f>ROUND(I245*H245,2)</f>
        <v>0</v>
      </c>
      <c r="BL245" s="15" t="s">
        <v>123</v>
      </c>
      <c r="BM245" s="136" t="s">
        <v>372</v>
      </c>
    </row>
    <row r="246" spans="2:65" s="1" customFormat="1" ht="19.5">
      <c r="B246" s="30"/>
      <c r="D246" s="138" t="s">
        <v>125</v>
      </c>
      <c r="F246" s="139" t="s">
        <v>373</v>
      </c>
      <c r="I246" s="140"/>
      <c r="L246" s="30"/>
      <c r="M246" s="141"/>
      <c r="T246" s="49"/>
      <c r="AT246" s="15" t="s">
        <v>125</v>
      </c>
      <c r="AU246" s="15" t="s">
        <v>82</v>
      </c>
    </row>
    <row r="247" spans="2:65" s="1" customFormat="1" ht="11.25">
      <c r="B247" s="30"/>
      <c r="D247" s="142" t="s">
        <v>127</v>
      </c>
      <c r="F247" s="143" t="s">
        <v>374</v>
      </c>
      <c r="I247" s="140"/>
      <c r="L247" s="30"/>
      <c r="M247" s="141"/>
      <c r="T247" s="49"/>
      <c r="AT247" s="15" t="s">
        <v>127</v>
      </c>
      <c r="AU247" s="15" t="s">
        <v>82</v>
      </c>
    </row>
    <row r="248" spans="2:65" s="12" customFormat="1" ht="11.25">
      <c r="B248" s="144"/>
      <c r="D248" s="138" t="s">
        <v>129</v>
      </c>
      <c r="E248" s="145" t="s">
        <v>19</v>
      </c>
      <c r="F248" s="146" t="s">
        <v>375</v>
      </c>
      <c r="H248" s="147">
        <v>0.88</v>
      </c>
      <c r="I248" s="148"/>
      <c r="L248" s="144"/>
      <c r="M248" s="149"/>
      <c r="T248" s="150"/>
      <c r="AT248" s="145" t="s">
        <v>129</v>
      </c>
      <c r="AU248" s="145" t="s">
        <v>82</v>
      </c>
      <c r="AV248" s="12" t="s">
        <v>82</v>
      </c>
      <c r="AW248" s="12" t="s">
        <v>33</v>
      </c>
      <c r="AX248" s="12" t="s">
        <v>71</v>
      </c>
      <c r="AY248" s="145" t="s">
        <v>116</v>
      </c>
    </row>
    <row r="249" spans="2:65" s="12" customFormat="1" ht="11.25">
      <c r="B249" s="144"/>
      <c r="D249" s="138" t="s">
        <v>129</v>
      </c>
      <c r="E249" s="145" t="s">
        <v>19</v>
      </c>
      <c r="F249" s="146" t="s">
        <v>376</v>
      </c>
      <c r="H249" s="147">
        <v>0.82899999999999996</v>
      </c>
      <c r="I249" s="148"/>
      <c r="L249" s="144"/>
      <c r="M249" s="149"/>
      <c r="T249" s="150"/>
      <c r="AT249" s="145" t="s">
        <v>129</v>
      </c>
      <c r="AU249" s="145" t="s">
        <v>82</v>
      </c>
      <c r="AV249" s="12" t="s">
        <v>82</v>
      </c>
      <c r="AW249" s="12" t="s">
        <v>33</v>
      </c>
      <c r="AX249" s="12" t="s">
        <v>71</v>
      </c>
      <c r="AY249" s="145" t="s">
        <v>116</v>
      </c>
    </row>
    <row r="250" spans="2:65" s="12" customFormat="1" ht="11.25">
      <c r="B250" s="144"/>
      <c r="D250" s="138" t="s">
        <v>129</v>
      </c>
      <c r="E250" s="145" t="s">
        <v>19</v>
      </c>
      <c r="F250" s="146" t="s">
        <v>377</v>
      </c>
      <c r="H250" s="147">
        <v>1.173</v>
      </c>
      <c r="I250" s="148"/>
      <c r="L250" s="144"/>
      <c r="M250" s="149"/>
      <c r="T250" s="150"/>
      <c r="AT250" s="145" t="s">
        <v>129</v>
      </c>
      <c r="AU250" s="145" t="s">
        <v>82</v>
      </c>
      <c r="AV250" s="12" t="s">
        <v>82</v>
      </c>
      <c r="AW250" s="12" t="s">
        <v>33</v>
      </c>
      <c r="AX250" s="12" t="s">
        <v>71</v>
      </c>
      <c r="AY250" s="145" t="s">
        <v>116</v>
      </c>
    </row>
    <row r="251" spans="2:65" s="1" customFormat="1" ht="16.5" customHeight="1">
      <c r="B251" s="30"/>
      <c r="C251" s="125" t="s">
        <v>378</v>
      </c>
      <c r="D251" s="125" t="s">
        <v>118</v>
      </c>
      <c r="E251" s="126" t="s">
        <v>379</v>
      </c>
      <c r="F251" s="127" t="s">
        <v>380</v>
      </c>
      <c r="G251" s="128" t="s">
        <v>141</v>
      </c>
      <c r="H251" s="129">
        <v>6.78</v>
      </c>
      <c r="I251" s="130"/>
      <c r="J251" s="131">
        <f>ROUND(I251*H251,2)</f>
        <v>0</v>
      </c>
      <c r="K251" s="127" t="s">
        <v>122</v>
      </c>
      <c r="L251" s="30"/>
      <c r="M251" s="132" t="s">
        <v>19</v>
      </c>
      <c r="N251" s="133" t="s">
        <v>42</v>
      </c>
      <c r="P251" s="134">
        <f>O251*H251</f>
        <v>0</v>
      </c>
      <c r="Q251" s="134">
        <v>6.3200000000000001E-3</v>
      </c>
      <c r="R251" s="134">
        <f>Q251*H251</f>
        <v>4.2849600000000002E-2</v>
      </c>
      <c r="S251" s="134">
        <v>0</v>
      </c>
      <c r="T251" s="135">
        <f>S251*H251</f>
        <v>0</v>
      </c>
      <c r="AR251" s="136" t="s">
        <v>123</v>
      </c>
      <c r="AT251" s="136" t="s">
        <v>118</v>
      </c>
      <c r="AU251" s="136" t="s">
        <v>82</v>
      </c>
      <c r="AY251" s="15" t="s">
        <v>116</v>
      </c>
      <c r="BE251" s="137">
        <f>IF(N251="základní",J251,0)</f>
        <v>0</v>
      </c>
      <c r="BF251" s="137">
        <f>IF(N251="snížená",J251,0)</f>
        <v>0</v>
      </c>
      <c r="BG251" s="137">
        <f>IF(N251="zákl. přenesená",J251,0)</f>
        <v>0</v>
      </c>
      <c r="BH251" s="137">
        <f>IF(N251="sníž. přenesená",J251,0)</f>
        <v>0</v>
      </c>
      <c r="BI251" s="137">
        <f>IF(N251="nulová",J251,0)</f>
        <v>0</v>
      </c>
      <c r="BJ251" s="15" t="s">
        <v>79</v>
      </c>
      <c r="BK251" s="137">
        <f>ROUND(I251*H251,2)</f>
        <v>0</v>
      </c>
      <c r="BL251" s="15" t="s">
        <v>123</v>
      </c>
      <c r="BM251" s="136" t="s">
        <v>381</v>
      </c>
    </row>
    <row r="252" spans="2:65" s="1" customFormat="1" ht="11.25">
      <c r="B252" s="30"/>
      <c r="D252" s="138" t="s">
        <v>125</v>
      </c>
      <c r="F252" s="139" t="s">
        <v>382</v>
      </c>
      <c r="I252" s="140"/>
      <c r="L252" s="30"/>
      <c r="M252" s="141"/>
      <c r="T252" s="49"/>
      <c r="AT252" s="15" t="s">
        <v>125</v>
      </c>
      <c r="AU252" s="15" t="s">
        <v>82</v>
      </c>
    </row>
    <row r="253" spans="2:65" s="1" customFormat="1" ht="11.25">
      <c r="B253" s="30"/>
      <c r="D253" s="142" t="s">
        <v>127</v>
      </c>
      <c r="F253" s="143" t="s">
        <v>383</v>
      </c>
      <c r="I253" s="140"/>
      <c r="L253" s="30"/>
      <c r="M253" s="141"/>
      <c r="T253" s="49"/>
      <c r="AT253" s="15" t="s">
        <v>127</v>
      </c>
      <c r="AU253" s="15" t="s">
        <v>82</v>
      </c>
    </row>
    <row r="254" spans="2:65" s="12" customFormat="1" ht="11.25">
      <c r="B254" s="144"/>
      <c r="D254" s="138" t="s">
        <v>129</v>
      </c>
      <c r="E254" s="145" t="s">
        <v>19</v>
      </c>
      <c r="F254" s="146" t="s">
        <v>384</v>
      </c>
      <c r="H254" s="147">
        <v>2.0699999999999998</v>
      </c>
      <c r="I254" s="148"/>
      <c r="L254" s="144"/>
      <c r="M254" s="149"/>
      <c r="T254" s="150"/>
      <c r="AT254" s="145" t="s">
        <v>129</v>
      </c>
      <c r="AU254" s="145" t="s">
        <v>82</v>
      </c>
      <c r="AV254" s="12" t="s">
        <v>82</v>
      </c>
      <c r="AW254" s="12" t="s">
        <v>33</v>
      </c>
      <c r="AX254" s="12" t="s">
        <v>71</v>
      </c>
      <c r="AY254" s="145" t="s">
        <v>116</v>
      </c>
    </row>
    <row r="255" spans="2:65" s="12" customFormat="1" ht="11.25">
      <c r="B255" s="144"/>
      <c r="D255" s="138" t="s">
        <v>129</v>
      </c>
      <c r="E255" s="145" t="s">
        <v>19</v>
      </c>
      <c r="F255" s="146" t="s">
        <v>385</v>
      </c>
      <c r="H255" s="147">
        <v>1.95</v>
      </c>
      <c r="I255" s="148"/>
      <c r="L255" s="144"/>
      <c r="M255" s="149"/>
      <c r="T255" s="150"/>
      <c r="AT255" s="145" t="s">
        <v>129</v>
      </c>
      <c r="AU255" s="145" t="s">
        <v>82</v>
      </c>
      <c r="AV255" s="12" t="s">
        <v>82</v>
      </c>
      <c r="AW255" s="12" t="s">
        <v>33</v>
      </c>
      <c r="AX255" s="12" t="s">
        <v>71</v>
      </c>
      <c r="AY255" s="145" t="s">
        <v>116</v>
      </c>
    </row>
    <row r="256" spans="2:65" s="12" customFormat="1" ht="11.25">
      <c r="B256" s="144"/>
      <c r="D256" s="138" t="s">
        <v>129</v>
      </c>
      <c r="E256" s="145" t="s">
        <v>19</v>
      </c>
      <c r="F256" s="146" t="s">
        <v>386</v>
      </c>
      <c r="H256" s="147">
        <v>2.76</v>
      </c>
      <c r="I256" s="148"/>
      <c r="L256" s="144"/>
      <c r="M256" s="149"/>
      <c r="T256" s="150"/>
      <c r="AT256" s="145" t="s">
        <v>129</v>
      </c>
      <c r="AU256" s="145" t="s">
        <v>82</v>
      </c>
      <c r="AV256" s="12" t="s">
        <v>82</v>
      </c>
      <c r="AW256" s="12" t="s">
        <v>33</v>
      </c>
      <c r="AX256" s="12" t="s">
        <v>71</v>
      </c>
      <c r="AY256" s="145" t="s">
        <v>116</v>
      </c>
    </row>
    <row r="257" spans="2:65" s="1" customFormat="1" ht="16.5" customHeight="1">
      <c r="B257" s="30"/>
      <c r="C257" s="125" t="s">
        <v>387</v>
      </c>
      <c r="D257" s="125" t="s">
        <v>118</v>
      </c>
      <c r="E257" s="126" t="s">
        <v>388</v>
      </c>
      <c r="F257" s="127" t="s">
        <v>389</v>
      </c>
      <c r="G257" s="128" t="s">
        <v>159</v>
      </c>
      <c r="H257" s="129">
        <v>40.200000000000003</v>
      </c>
      <c r="I257" s="130"/>
      <c r="J257" s="131">
        <f>ROUND(I257*H257,2)</f>
        <v>0</v>
      </c>
      <c r="K257" s="127" t="s">
        <v>122</v>
      </c>
      <c r="L257" s="30"/>
      <c r="M257" s="132" t="s">
        <v>19</v>
      </c>
      <c r="N257" s="133" t="s">
        <v>42</v>
      </c>
      <c r="P257" s="134">
        <f>O257*H257</f>
        <v>0</v>
      </c>
      <c r="Q257" s="134">
        <v>1.8480000000000001</v>
      </c>
      <c r="R257" s="134">
        <f>Q257*H257</f>
        <v>74.289600000000007</v>
      </c>
      <c r="S257" s="134">
        <v>0</v>
      </c>
      <c r="T257" s="135">
        <f>S257*H257</f>
        <v>0</v>
      </c>
      <c r="AR257" s="136" t="s">
        <v>123</v>
      </c>
      <c r="AT257" s="136" t="s">
        <v>118</v>
      </c>
      <c r="AU257" s="136" t="s">
        <v>82</v>
      </c>
      <c r="AY257" s="15" t="s">
        <v>116</v>
      </c>
      <c r="BE257" s="137">
        <f>IF(N257="základní",J257,0)</f>
        <v>0</v>
      </c>
      <c r="BF257" s="137">
        <f>IF(N257="snížená",J257,0)</f>
        <v>0</v>
      </c>
      <c r="BG257" s="137">
        <f>IF(N257="zákl. přenesená",J257,0)</f>
        <v>0</v>
      </c>
      <c r="BH257" s="137">
        <f>IF(N257="sníž. přenesená",J257,0)</f>
        <v>0</v>
      </c>
      <c r="BI257" s="137">
        <f>IF(N257="nulová",J257,0)</f>
        <v>0</v>
      </c>
      <c r="BJ257" s="15" t="s">
        <v>79</v>
      </c>
      <c r="BK257" s="137">
        <f>ROUND(I257*H257,2)</f>
        <v>0</v>
      </c>
      <c r="BL257" s="15" t="s">
        <v>123</v>
      </c>
      <c r="BM257" s="136" t="s">
        <v>390</v>
      </c>
    </row>
    <row r="258" spans="2:65" s="1" customFormat="1" ht="11.25">
      <c r="B258" s="30"/>
      <c r="D258" s="138" t="s">
        <v>125</v>
      </c>
      <c r="F258" s="139" t="s">
        <v>391</v>
      </c>
      <c r="I258" s="140"/>
      <c r="L258" s="30"/>
      <c r="M258" s="141"/>
      <c r="T258" s="49"/>
      <c r="AT258" s="15" t="s">
        <v>125</v>
      </c>
      <c r="AU258" s="15" t="s">
        <v>82</v>
      </c>
    </row>
    <row r="259" spans="2:65" s="1" customFormat="1" ht="11.25">
      <c r="B259" s="30"/>
      <c r="D259" s="142" t="s">
        <v>127</v>
      </c>
      <c r="F259" s="143" t="s">
        <v>392</v>
      </c>
      <c r="I259" s="140"/>
      <c r="L259" s="30"/>
      <c r="M259" s="141"/>
      <c r="T259" s="49"/>
      <c r="AT259" s="15" t="s">
        <v>127</v>
      </c>
      <c r="AU259" s="15" t="s">
        <v>82</v>
      </c>
    </row>
    <row r="260" spans="2:65" s="1" customFormat="1" ht="19.5">
      <c r="B260" s="30"/>
      <c r="D260" s="138" t="s">
        <v>136</v>
      </c>
      <c r="F260" s="151" t="s">
        <v>393</v>
      </c>
      <c r="I260" s="140"/>
      <c r="L260" s="30"/>
      <c r="M260" s="141"/>
      <c r="T260" s="49"/>
      <c r="AT260" s="15" t="s">
        <v>136</v>
      </c>
      <c r="AU260" s="15" t="s">
        <v>82</v>
      </c>
    </row>
    <row r="261" spans="2:65" s="12" customFormat="1" ht="11.25">
      <c r="B261" s="144"/>
      <c r="D261" s="138" t="s">
        <v>129</v>
      </c>
      <c r="E261" s="145" t="s">
        <v>19</v>
      </c>
      <c r="F261" s="146" t="s">
        <v>394</v>
      </c>
      <c r="H261" s="147">
        <v>40.200000000000003</v>
      </c>
      <c r="I261" s="148"/>
      <c r="L261" s="144"/>
      <c r="M261" s="149"/>
      <c r="T261" s="150"/>
      <c r="AT261" s="145" t="s">
        <v>129</v>
      </c>
      <c r="AU261" s="145" t="s">
        <v>82</v>
      </c>
      <c r="AV261" s="12" t="s">
        <v>82</v>
      </c>
      <c r="AW261" s="12" t="s">
        <v>33</v>
      </c>
      <c r="AX261" s="12" t="s">
        <v>79</v>
      </c>
      <c r="AY261" s="145" t="s">
        <v>116</v>
      </c>
    </row>
    <row r="262" spans="2:65" s="1" customFormat="1" ht="16.5" customHeight="1">
      <c r="B262" s="30"/>
      <c r="C262" s="125" t="s">
        <v>395</v>
      </c>
      <c r="D262" s="125" t="s">
        <v>118</v>
      </c>
      <c r="E262" s="126" t="s">
        <v>396</v>
      </c>
      <c r="F262" s="127" t="s">
        <v>397</v>
      </c>
      <c r="G262" s="128" t="s">
        <v>141</v>
      </c>
      <c r="H262" s="129">
        <v>43.87</v>
      </c>
      <c r="I262" s="130"/>
      <c r="J262" s="131">
        <f>ROUND(I262*H262,2)</f>
        <v>0</v>
      </c>
      <c r="K262" s="127" t="s">
        <v>122</v>
      </c>
      <c r="L262" s="30"/>
      <c r="M262" s="132" t="s">
        <v>19</v>
      </c>
      <c r="N262" s="133" t="s">
        <v>42</v>
      </c>
      <c r="P262" s="134">
        <f>O262*H262</f>
        <v>0</v>
      </c>
      <c r="Q262" s="134">
        <v>0.74326999999999999</v>
      </c>
      <c r="R262" s="134">
        <f>Q262*H262</f>
        <v>32.607254900000001</v>
      </c>
      <c r="S262" s="134">
        <v>0</v>
      </c>
      <c r="T262" s="135">
        <f>S262*H262</f>
        <v>0</v>
      </c>
      <c r="AR262" s="136" t="s">
        <v>123</v>
      </c>
      <c r="AT262" s="136" t="s">
        <v>118</v>
      </c>
      <c r="AU262" s="136" t="s">
        <v>82</v>
      </c>
      <c r="AY262" s="15" t="s">
        <v>116</v>
      </c>
      <c r="BE262" s="137">
        <f>IF(N262="základní",J262,0)</f>
        <v>0</v>
      </c>
      <c r="BF262" s="137">
        <f>IF(N262="snížená",J262,0)</f>
        <v>0</v>
      </c>
      <c r="BG262" s="137">
        <f>IF(N262="zákl. přenesená",J262,0)</f>
        <v>0</v>
      </c>
      <c r="BH262" s="137">
        <f>IF(N262="sníž. přenesená",J262,0)</f>
        <v>0</v>
      </c>
      <c r="BI262" s="137">
        <f>IF(N262="nulová",J262,0)</f>
        <v>0</v>
      </c>
      <c r="BJ262" s="15" t="s">
        <v>79</v>
      </c>
      <c r="BK262" s="137">
        <f>ROUND(I262*H262,2)</f>
        <v>0</v>
      </c>
      <c r="BL262" s="15" t="s">
        <v>123</v>
      </c>
      <c r="BM262" s="136" t="s">
        <v>398</v>
      </c>
    </row>
    <row r="263" spans="2:65" s="1" customFormat="1" ht="11.25">
      <c r="B263" s="30"/>
      <c r="D263" s="138" t="s">
        <v>125</v>
      </c>
      <c r="F263" s="139" t="s">
        <v>399</v>
      </c>
      <c r="I263" s="140"/>
      <c r="L263" s="30"/>
      <c r="M263" s="141"/>
      <c r="T263" s="49"/>
      <c r="AT263" s="15" t="s">
        <v>125</v>
      </c>
      <c r="AU263" s="15" t="s">
        <v>82</v>
      </c>
    </row>
    <row r="264" spans="2:65" s="1" customFormat="1" ht="11.25">
      <c r="B264" s="30"/>
      <c r="D264" s="142" t="s">
        <v>127</v>
      </c>
      <c r="F264" s="143" t="s">
        <v>400</v>
      </c>
      <c r="I264" s="140"/>
      <c r="L264" s="30"/>
      <c r="M264" s="141"/>
      <c r="T264" s="49"/>
      <c r="AT264" s="15" t="s">
        <v>127</v>
      </c>
      <c r="AU264" s="15" t="s">
        <v>82</v>
      </c>
    </row>
    <row r="265" spans="2:65" s="12" customFormat="1" ht="11.25">
      <c r="B265" s="144"/>
      <c r="D265" s="138" t="s">
        <v>129</v>
      </c>
      <c r="E265" s="145" t="s">
        <v>19</v>
      </c>
      <c r="F265" s="146" t="s">
        <v>366</v>
      </c>
      <c r="H265" s="147">
        <v>12.34</v>
      </c>
      <c r="I265" s="148"/>
      <c r="L265" s="144"/>
      <c r="M265" s="149"/>
      <c r="T265" s="150"/>
      <c r="AT265" s="145" t="s">
        <v>129</v>
      </c>
      <c r="AU265" s="145" t="s">
        <v>82</v>
      </c>
      <c r="AV265" s="12" t="s">
        <v>82</v>
      </c>
      <c r="AW265" s="12" t="s">
        <v>33</v>
      </c>
      <c r="AX265" s="12" t="s">
        <v>71</v>
      </c>
      <c r="AY265" s="145" t="s">
        <v>116</v>
      </c>
    </row>
    <row r="266" spans="2:65" s="12" customFormat="1" ht="11.25">
      <c r="B266" s="144"/>
      <c r="D266" s="138" t="s">
        <v>129</v>
      </c>
      <c r="E266" s="145" t="s">
        <v>19</v>
      </c>
      <c r="F266" s="146" t="s">
        <v>367</v>
      </c>
      <c r="H266" s="147">
        <v>11.92</v>
      </c>
      <c r="I266" s="148"/>
      <c r="L266" s="144"/>
      <c r="M266" s="149"/>
      <c r="T266" s="150"/>
      <c r="AT266" s="145" t="s">
        <v>129</v>
      </c>
      <c r="AU266" s="145" t="s">
        <v>82</v>
      </c>
      <c r="AV266" s="12" t="s">
        <v>82</v>
      </c>
      <c r="AW266" s="12" t="s">
        <v>33</v>
      </c>
      <c r="AX266" s="12" t="s">
        <v>71</v>
      </c>
      <c r="AY266" s="145" t="s">
        <v>116</v>
      </c>
    </row>
    <row r="267" spans="2:65" s="12" customFormat="1" ht="11.25">
      <c r="B267" s="144"/>
      <c r="D267" s="138" t="s">
        <v>129</v>
      </c>
      <c r="E267" s="145" t="s">
        <v>19</v>
      </c>
      <c r="F267" s="146" t="s">
        <v>368</v>
      </c>
      <c r="H267" s="147">
        <v>19.61</v>
      </c>
      <c r="I267" s="148"/>
      <c r="L267" s="144"/>
      <c r="M267" s="149"/>
      <c r="T267" s="150"/>
      <c r="AT267" s="145" t="s">
        <v>129</v>
      </c>
      <c r="AU267" s="145" t="s">
        <v>82</v>
      </c>
      <c r="AV267" s="12" t="s">
        <v>82</v>
      </c>
      <c r="AW267" s="12" t="s">
        <v>33</v>
      </c>
      <c r="AX267" s="12" t="s">
        <v>71</v>
      </c>
      <c r="AY267" s="145" t="s">
        <v>116</v>
      </c>
    </row>
    <row r="268" spans="2:65" s="11" customFormat="1" ht="22.9" customHeight="1">
      <c r="B268" s="113"/>
      <c r="D268" s="114" t="s">
        <v>70</v>
      </c>
      <c r="E268" s="123" t="s">
        <v>149</v>
      </c>
      <c r="F268" s="123" t="s">
        <v>401</v>
      </c>
      <c r="I268" s="116"/>
      <c r="J268" s="124">
        <f>BK268</f>
        <v>0</v>
      </c>
      <c r="L268" s="113"/>
      <c r="M268" s="118"/>
      <c r="P268" s="119">
        <f>SUM(P269:P305)</f>
        <v>0</v>
      </c>
      <c r="R268" s="119">
        <f>SUM(R269:R305)</f>
        <v>1802.4652999999998</v>
      </c>
      <c r="T268" s="120">
        <f>SUM(T269:T305)</f>
        <v>0</v>
      </c>
      <c r="AR268" s="114" t="s">
        <v>79</v>
      </c>
      <c r="AT268" s="121" t="s">
        <v>70</v>
      </c>
      <c r="AU268" s="121" t="s">
        <v>79</v>
      </c>
      <c r="AY268" s="114" t="s">
        <v>116</v>
      </c>
      <c r="BK268" s="122">
        <f>SUM(BK269:BK305)</f>
        <v>0</v>
      </c>
    </row>
    <row r="269" spans="2:65" s="1" customFormat="1" ht="24.2" customHeight="1">
      <c r="B269" s="30"/>
      <c r="C269" s="125" t="s">
        <v>402</v>
      </c>
      <c r="D269" s="125" t="s">
        <v>118</v>
      </c>
      <c r="E269" s="126" t="s">
        <v>403</v>
      </c>
      <c r="F269" s="127" t="s">
        <v>404</v>
      </c>
      <c r="G269" s="128" t="s">
        <v>141</v>
      </c>
      <c r="H269" s="129">
        <v>2467.04</v>
      </c>
      <c r="I269" s="130"/>
      <c r="J269" s="131">
        <f>ROUND(I269*H269,2)</f>
        <v>0</v>
      </c>
      <c r="K269" s="127" t="s">
        <v>122</v>
      </c>
      <c r="L269" s="30"/>
      <c r="M269" s="132" t="s">
        <v>19</v>
      </c>
      <c r="N269" s="133" t="s">
        <v>42</v>
      </c>
      <c r="P269" s="134">
        <f>O269*H269</f>
        <v>0</v>
      </c>
      <c r="Q269" s="134">
        <v>0</v>
      </c>
      <c r="R269" s="134">
        <f>Q269*H269</f>
        <v>0</v>
      </c>
      <c r="S269" s="134">
        <v>0</v>
      </c>
      <c r="T269" s="135">
        <f>S269*H269</f>
        <v>0</v>
      </c>
      <c r="AR269" s="136" t="s">
        <v>123</v>
      </c>
      <c r="AT269" s="136" t="s">
        <v>118</v>
      </c>
      <c r="AU269" s="136" t="s">
        <v>82</v>
      </c>
      <c r="AY269" s="15" t="s">
        <v>116</v>
      </c>
      <c r="BE269" s="137">
        <f>IF(N269="základní",J269,0)</f>
        <v>0</v>
      </c>
      <c r="BF269" s="137">
        <f>IF(N269="snížená",J269,0)</f>
        <v>0</v>
      </c>
      <c r="BG269" s="137">
        <f>IF(N269="zákl. přenesená",J269,0)</f>
        <v>0</v>
      </c>
      <c r="BH269" s="137">
        <f>IF(N269="sníž. přenesená",J269,0)</f>
        <v>0</v>
      </c>
      <c r="BI269" s="137">
        <f>IF(N269="nulová",J269,0)</f>
        <v>0</v>
      </c>
      <c r="BJ269" s="15" t="s">
        <v>79</v>
      </c>
      <c r="BK269" s="137">
        <f>ROUND(I269*H269,2)</f>
        <v>0</v>
      </c>
      <c r="BL269" s="15" t="s">
        <v>123</v>
      </c>
      <c r="BM269" s="136" t="s">
        <v>405</v>
      </c>
    </row>
    <row r="270" spans="2:65" s="1" customFormat="1" ht="29.25">
      <c r="B270" s="30"/>
      <c r="D270" s="138" t="s">
        <v>125</v>
      </c>
      <c r="F270" s="139" t="s">
        <v>406</v>
      </c>
      <c r="I270" s="140"/>
      <c r="L270" s="30"/>
      <c r="M270" s="141"/>
      <c r="T270" s="49"/>
      <c r="AT270" s="15" t="s">
        <v>125</v>
      </c>
      <c r="AU270" s="15" t="s">
        <v>82</v>
      </c>
    </row>
    <row r="271" spans="2:65" s="1" customFormat="1" ht="11.25">
      <c r="B271" s="30"/>
      <c r="D271" s="142" t="s">
        <v>127</v>
      </c>
      <c r="F271" s="143" t="s">
        <v>407</v>
      </c>
      <c r="I271" s="140"/>
      <c r="L271" s="30"/>
      <c r="M271" s="141"/>
      <c r="T271" s="49"/>
      <c r="AT271" s="15" t="s">
        <v>127</v>
      </c>
      <c r="AU271" s="15" t="s">
        <v>82</v>
      </c>
    </row>
    <row r="272" spans="2:65" s="12" customFormat="1" ht="11.25">
      <c r="B272" s="144"/>
      <c r="D272" s="138" t="s">
        <v>129</v>
      </c>
      <c r="E272" s="145" t="s">
        <v>19</v>
      </c>
      <c r="F272" s="146" t="s">
        <v>408</v>
      </c>
      <c r="H272" s="147">
        <v>2246.94</v>
      </c>
      <c r="I272" s="148"/>
      <c r="L272" s="144"/>
      <c r="M272" s="149"/>
      <c r="T272" s="150"/>
      <c r="AT272" s="145" t="s">
        <v>129</v>
      </c>
      <c r="AU272" s="145" t="s">
        <v>82</v>
      </c>
      <c r="AV272" s="12" t="s">
        <v>82</v>
      </c>
      <c r="AW272" s="12" t="s">
        <v>33</v>
      </c>
      <c r="AX272" s="12" t="s">
        <v>71</v>
      </c>
      <c r="AY272" s="145" t="s">
        <v>116</v>
      </c>
    </row>
    <row r="273" spans="2:65" s="12" customFormat="1" ht="11.25">
      <c r="B273" s="144"/>
      <c r="D273" s="138" t="s">
        <v>129</v>
      </c>
      <c r="E273" s="145" t="s">
        <v>19</v>
      </c>
      <c r="F273" s="146" t="s">
        <v>297</v>
      </c>
      <c r="H273" s="147">
        <v>220.1</v>
      </c>
      <c r="I273" s="148"/>
      <c r="L273" s="144"/>
      <c r="M273" s="149"/>
      <c r="T273" s="150"/>
      <c r="AT273" s="145" t="s">
        <v>129</v>
      </c>
      <c r="AU273" s="145" t="s">
        <v>82</v>
      </c>
      <c r="AV273" s="12" t="s">
        <v>82</v>
      </c>
      <c r="AW273" s="12" t="s">
        <v>33</v>
      </c>
      <c r="AX273" s="12" t="s">
        <v>71</v>
      </c>
      <c r="AY273" s="145" t="s">
        <v>116</v>
      </c>
    </row>
    <row r="274" spans="2:65" s="1" customFormat="1" ht="16.5" customHeight="1">
      <c r="B274" s="30"/>
      <c r="C274" s="152" t="s">
        <v>409</v>
      </c>
      <c r="D274" s="152" t="s">
        <v>263</v>
      </c>
      <c r="E274" s="153" t="s">
        <v>410</v>
      </c>
      <c r="F274" s="154" t="s">
        <v>411</v>
      </c>
      <c r="G274" s="155" t="s">
        <v>237</v>
      </c>
      <c r="H274" s="156">
        <v>109.04300000000001</v>
      </c>
      <c r="I274" s="157"/>
      <c r="J274" s="158">
        <f>ROUND(I274*H274,2)</f>
        <v>0</v>
      </c>
      <c r="K274" s="154" t="s">
        <v>122</v>
      </c>
      <c r="L274" s="159"/>
      <c r="M274" s="160" t="s">
        <v>19</v>
      </c>
      <c r="N274" s="161" t="s">
        <v>42</v>
      </c>
      <c r="P274" s="134">
        <f>O274*H274</f>
        <v>0</v>
      </c>
      <c r="Q274" s="134">
        <v>1</v>
      </c>
      <c r="R274" s="134">
        <f>Q274*H274</f>
        <v>109.04300000000001</v>
      </c>
      <c r="S274" s="134">
        <v>0</v>
      </c>
      <c r="T274" s="135">
        <f>S274*H274</f>
        <v>0</v>
      </c>
      <c r="AR274" s="136" t="s">
        <v>171</v>
      </c>
      <c r="AT274" s="136" t="s">
        <v>263</v>
      </c>
      <c r="AU274" s="136" t="s">
        <v>82</v>
      </c>
      <c r="AY274" s="15" t="s">
        <v>116</v>
      </c>
      <c r="BE274" s="137">
        <f>IF(N274="základní",J274,0)</f>
        <v>0</v>
      </c>
      <c r="BF274" s="137">
        <f>IF(N274="snížená",J274,0)</f>
        <v>0</v>
      </c>
      <c r="BG274" s="137">
        <f>IF(N274="zákl. přenesená",J274,0)</f>
        <v>0</v>
      </c>
      <c r="BH274" s="137">
        <f>IF(N274="sníž. přenesená",J274,0)</f>
        <v>0</v>
      </c>
      <c r="BI274" s="137">
        <f>IF(N274="nulová",J274,0)</f>
        <v>0</v>
      </c>
      <c r="BJ274" s="15" t="s">
        <v>79</v>
      </c>
      <c r="BK274" s="137">
        <f>ROUND(I274*H274,2)</f>
        <v>0</v>
      </c>
      <c r="BL274" s="15" t="s">
        <v>123</v>
      </c>
      <c r="BM274" s="136" t="s">
        <v>412</v>
      </c>
    </row>
    <row r="275" spans="2:65" s="1" customFormat="1" ht="11.25">
      <c r="B275" s="30"/>
      <c r="D275" s="138" t="s">
        <v>125</v>
      </c>
      <c r="F275" s="139" t="s">
        <v>411</v>
      </c>
      <c r="I275" s="140"/>
      <c r="L275" s="30"/>
      <c r="M275" s="141"/>
      <c r="T275" s="49"/>
      <c r="AT275" s="15" t="s">
        <v>125</v>
      </c>
      <c r="AU275" s="15" t="s">
        <v>82</v>
      </c>
    </row>
    <row r="276" spans="2:65" s="12" customFormat="1" ht="11.25">
      <c r="B276" s="144"/>
      <c r="D276" s="138" t="s">
        <v>129</v>
      </c>
      <c r="E276" s="145" t="s">
        <v>19</v>
      </c>
      <c r="F276" s="146" t="s">
        <v>413</v>
      </c>
      <c r="H276" s="147">
        <v>109.04300000000001</v>
      </c>
      <c r="I276" s="148"/>
      <c r="L276" s="144"/>
      <c r="M276" s="149"/>
      <c r="T276" s="150"/>
      <c r="AT276" s="145" t="s">
        <v>129</v>
      </c>
      <c r="AU276" s="145" t="s">
        <v>82</v>
      </c>
      <c r="AV276" s="12" t="s">
        <v>82</v>
      </c>
      <c r="AW276" s="12" t="s">
        <v>33</v>
      </c>
      <c r="AX276" s="12" t="s">
        <v>79</v>
      </c>
      <c r="AY276" s="145" t="s">
        <v>116</v>
      </c>
    </row>
    <row r="277" spans="2:65" s="1" customFormat="1" ht="16.5" customHeight="1">
      <c r="B277" s="30"/>
      <c r="C277" s="125" t="s">
        <v>414</v>
      </c>
      <c r="D277" s="125" t="s">
        <v>118</v>
      </c>
      <c r="E277" s="126" t="s">
        <v>415</v>
      </c>
      <c r="F277" s="127" t="s">
        <v>416</v>
      </c>
      <c r="G277" s="128" t="s">
        <v>141</v>
      </c>
      <c r="H277" s="129">
        <v>4772.5</v>
      </c>
      <c r="I277" s="130"/>
      <c r="J277" s="131">
        <f>ROUND(I277*H277,2)</f>
        <v>0</v>
      </c>
      <c r="K277" s="127" t="s">
        <v>122</v>
      </c>
      <c r="L277" s="30"/>
      <c r="M277" s="132" t="s">
        <v>19</v>
      </c>
      <c r="N277" s="133" t="s">
        <v>42</v>
      </c>
      <c r="P277" s="134">
        <f>O277*H277</f>
        <v>0</v>
      </c>
      <c r="Q277" s="134">
        <v>0.34499999999999997</v>
      </c>
      <c r="R277" s="134">
        <f>Q277*H277</f>
        <v>1646.5124999999998</v>
      </c>
      <c r="S277" s="134">
        <v>0</v>
      </c>
      <c r="T277" s="135">
        <f>S277*H277</f>
        <v>0</v>
      </c>
      <c r="AR277" s="136" t="s">
        <v>123</v>
      </c>
      <c r="AT277" s="136" t="s">
        <v>118</v>
      </c>
      <c r="AU277" s="136" t="s">
        <v>82</v>
      </c>
      <c r="AY277" s="15" t="s">
        <v>116</v>
      </c>
      <c r="BE277" s="137">
        <f>IF(N277="základní",J277,0)</f>
        <v>0</v>
      </c>
      <c r="BF277" s="137">
        <f>IF(N277="snížená",J277,0)</f>
        <v>0</v>
      </c>
      <c r="BG277" s="137">
        <f>IF(N277="zákl. přenesená",J277,0)</f>
        <v>0</v>
      </c>
      <c r="BH277" s="137">
        <f>IF(N277="sníž. přenesená",J277,0)</f>
        <v>0</v>
      </c>
      <c r="BI277" s="137">
        <f>IF(N277="nulová",J277,0)</f>
        <v>0</v>
      </c>
      <c r="BJ277" s="15" t="s">
        <v>79</v>
      </c>
      <c r="BK277" s="137">
        <f>ROUND(I277*H277,2)</f>
        <v>0</v>
      </c>
      <c r="BL277" s="15" t="s">
        <v>123</v>
      </c>
      <c r="BM277" s="136" t="s">
        <v>417</v>
      </c>
    </row>
    <row r="278" spans="2:65" s="1" customFormat="1" ht="11.25">
      <c r="B278" s="30"/>
      <c r="D278" s="138" t="s">
        <v>125</v>
      </c>
      <c r="F278" s="139" t="s">
        <v>418</v>
      </c>
      <c r="I278" s="140"/>
      <c r="L278" s="30"/>
      <c r="M278" s="141"/>
      <c r="T278" s="49"/>
      <c r="AT278" s="15" t="s">
        <v>125</v>
      </c>
      <c r="AU278" s="15" t="s">
        <v>82</v>
      </c>
    </row>
    <row r="279" spans="2:65" s="1" customFormat="1" ht="11.25">
      <c r="B279" s="30"/>
      <c r="D279" s="142" t="s">
        <v>127</v>
      </c>
      <c r="F279" s="143" t="s">
        <v>419</v>
      </c>
      <c r="I279" s="140"/>
      <c r="L279" s="30"/>
      <c r="M279" s="141"/>
      <c r="T279" s="49"/>
      <c r="AT279" s="15" t="s">
        <v>127</v>
      </c>
      <c r="AU279" s="15" t="s">
        <v>82</v>
      </c>
    </row>
    <row r="280" spans="2:65" s="12" customFormat="1" ht="11.25">
      <c r="B280" s="144"/>
      <c r="D280" s="138" t="s">
        <v>129</v>
      </c>
      <c r="E280" s="145" t="s">
        <v>19</v>
      </c>
      <c r="F280" s="146" t="s">
        <v>420</v>
      </c>
      <c r="H280" s="147">
        <v>4332.3</v>
      </c>
      <c r="I280" s="148"/>
      <c r="L280" s="144"/>
      <c r="M280" s="149"/>
      <c r="T280" s="150"/>
      <c r="AT280" s="145" t="s">
        <v>129</v>
      </c>
      <c r="AU280" s="145" t="s">
        <v>82</v>
      </c>
      <c r="AV280" s="12" t="s">
        <v>82</v>
      </c>
      <c r="AW280" s="12" t="s">
        <v>33</v>
      </c>
      <c r="AX280" s="12" t="s">
        <v>71</v>
      </c>
      <c r="AY280" s="145" t="s">
        <v>116</v>
      </c>
    </row>
    <row r="281" spans="2:65" s="12" customFormat="1" ht="11.25">
      <c r="B281" s="144"/>
      <c r="D281" s="138" t="s">
        <v>129</v>
      </c>
      <c r="E281" s="145" t="s">
        <v>19</v>
      </c>
      <c r="F281" s="146" t="s">
        <v>421</v>
      </c>
      <c r="H281" s="147">
        <v>440.2</v>
      </c>
      <c r="I281" s="148"/>
      <c r="L281" s="144"/>
      <c r="M281" s="149"/>
      <c r="T281" s="150"/>
      <c r="AT281" s="145" t="s">
        <v>129</v>
      </c>
      <c r="AU281" s="145" t="s">
        <v>82</v>
      </c>
      <c r="AV281" s="12" t="s">
        <v>82</v>
      </c>
      <c r="AW281" s="12" t="s">
        <v>33</v>
      </c>
      <c r="AX281" s="12" t="s">
        <v>71</v>
      </c>
      <c r="AY281" s="145" t="s">
        <v>116</v>
      </c>
    </row>
    <row r="282" spans="2:65" s="1" customFormat="1" ht="16.5" customHeight="1">
      <c r="B282" s="30"/>
      <c r="C282" s="125" t="s">
        <v>422</v>
      </c>
      <c r="D282" s="125" t="s">
        <v>118</v>
      </c>
      <c r="E282" s="126" t="s">
        <v>423</v>
      </c>
      <c r="F282" s="127" t="s">
        <v>424</v>
      </c>
      <c r="G282" s="128" t="s">
        <v>141</v>
      </c>
      <c r="H282" s="129">
        <v>1887.566</v>
      </c>
      <c r="I282" s="130"/>
      <c r="J282" s="131">
        <f>ROUND(I282*H282,2)</f>
        <v>0</v>
      </c>
      <c r="K282" s="127" t="s">
        <v>122</v>
      </c>
      <c r="L282" s="30"/>
      <c r="M282" s="132" t="s">
        <v>19</v>
      </c>
      <c r="N282" s="133" t="s">
        <v>42</v>
      </c>
      <c r="P282" s="134">
        <f>O282*H282</f>
        <v>0</v>
      </c>
      <c r="Q282" s="134">
        <v>0</v>
      </c>
      <c r="R282" s="134">
        <f>Q282*H282</f>
        <v>0</v>
      </c>
      <c r="S282" s="134">
        <v>0</v>
      </c>
      <c r="T282" s="135">
        <f>S282*H282</f>
        <v>0</v>
      </c>
      <c r="AR282" s="136" t="s">
        <v>123</v>
      </c>
      <c r="AT282" s="136" t="s">
        <v>118</v>
      </c>
      <c r="AU282" s="136" t="s">
        <v>82</v>
      </c>
      <c r="AY282" s="15" t="s">
        <v>116</v>
      </c>
      <c r="BE282" s="137">
        <f>IF(N282="základní",J282,0)</f>
        <v>0</v>
      </c>
      <c r="BF282" s="137">
        <f>IF(N282="snížená",J282,0)</f>
        <v>0</v>
      </c>
      <c r="BG282" s="137">
        <f>IF(N282="zákl. přenesená",J282,0)</f>
        <v>0</v>
      </c>
      <c r="BH282" s="137">
        <f>IF(N282="sníž. přenesená",J282,0)</f>
        <v>0</v>
      </c>
      <c r="BI282" s="137">
        <f>IF(N282="nulová",J282,0)</f>
        <v>0</v>
      </c>
      <c r="BJ282" s="15" t="s">
        <v>79</v>
      </c>
      <c r="BK282" s="137">
        <f>ROUND(I282*H282,2)</f>
        <v>0</v>
      </c>
      <c r="BL282" s="15" t="s">
        <v>123</v>
      </c>
      <c r="BM282" s="136" t="s">
        <v>425</v>
      </c>
    </row>
    <row r="283" spans="2:65" s="1" customFormat="1" ht="19.5">
      <c r="B283" s="30"/>
      <c r="D283" s="138" t="s">
        <v>125</v>
      </c>
      <c r="F283" s="139" t="s">
        <v>426</v>
      </c>
      <c r="I283" s="140"/>
      <c r="L283" s="30"/>
      <c r="M283" s="141"/>
      <c r="T283" s="49"/>
      <c r="AT283" s="15" t="s">
        <v>125</v>
      </c>
      <c r="AU283" s="15" t="s">
        <v>82</v>
      </c>
    </row>
    <row r="284" spans="2:65" s="1" customFormat="1" ht="11.25">
      <c r="B284" s="30"/>
      <c r="D284" s="142" t="s">
        <v>127</v>
      </c>
      <c r="F284" s="143" t="s">
        <v>427</v>
      </c>
      <c r="I284" s="140"/>
      <c r="L284" s="30"/>
      <c r="M284" s="141"/>
      <c r="T284" s="49"/>
      <c r="AT284" s="15" t="s">
        <v>127</v>
      </c>
      <c r="AU284" s="15" t="s">
        <v>82</v>
      </c>
    </row>
    <row r="285" spans="2:65" s="12" customFormat="1" ht="11.25">
      <c r="B285" s="144"/>
      <c r="D285" s="138" t="s">
        <v>129</v>
      </c>
      <c r="E285" s="145" t="s">
        <v>19</v>
      </c>
      <c r="F285" s="146" t="s">
        <v>428</v>
      </c>
      <c r="H285" s="147">
        <v>1667.4659999999999</v>
      </c>
      <c r="I285" s="148"/>
      <c r="L285" s="144"/>
      <c r="M285" s="149"/>
      <c r="T285" s="150"/>
      <c r="AT285" s="145" t="s">
        <v>129</v>
      </c>
      <c r="AU285" s="145" t="s">
        <v>82</v>
      </c>
      <c r="AV285" s="12" t="s">
        <v>82</v>
      </c>
      <c r="AW285" s="12" t="s">
        <v>33</v>
      </c>
      <c r="AX285" s="12" t="s">
        <v>71</v>
      </c>
      <c r="AY285" s="145" t="s">
        <v>116</v>
      </c>
    </row>
    <row r="286" spans="2:65" s="12" customFormat="1" ht="11.25">
      <c r="B286" s="144"/>
      <c r="D286" s="138" t="s">
        <v>129</v>
      </c>
      <c r="E286" s="145" t="s">
        <v>19</v>
      </c>
      <c r="F286" s="146" t="s">
        <v>297</v>
      </c>
      <c r="H286" s="147">
        <v>220.1</v>
      </c>
      <c r="I286" s="148"/>
      <c r="L286" s="144"/>
      <c r="M286" s="149"/>
      <c r="T286" s="150"/>
      <c r="AT286" s="145" t="s">
        <v>129</v>
      </c>
      <c r="AU286" s="145" t="s">
        <v>82</v>
      </c>
      <c r="AV286" s="12" t="s">
        <v>82</v>
      </c>
      <c r="AW286" s="12" t="s">
        <v>33</v>
      </c>
      <c r="AX286" s="12" t="s">
        <v>71</v>
      </c>
      <c r="AY286" s="145" t="s">
        <v>116</v>
      </c>
    </row>
    <row r="287" spans="2:65" s="1" customFormat="1" ht="16.5" customHeight="1">
      <c r="B287" s="30"/>
      <c r="C287" s="125" t="s">
        <v>429</v>
      </c>
      <c r="D287" s="125" t="s">
        <v>118</v>
      </c>
      <c r="E287" s="126" t="s">
        <v>430</v>
      </c>
      <c r="F287" s="127" t="s">
        <v>431</v>
      </c>
      <c r="G287" s="128" t="s">
        <v>141</v>
      </c>
      <c r="H287" s="129">
        <v>197.1</v>
      </c>
      <c r="I287" s="130"/>
      <c r="J287" s="131">
        <f>ROUND(I287*H287,2)</f>
        <v>0</v>
      </c>
      <c r="K287" s="127" t="s">
        <v>122</v>
      </c>
      <c r="L287" s="30"/>
      <c r="M287" s="132" t="s">
        <v>19</v>
      </c>
      <c r="N287" s="133" t="s">
        <v>42</v>
      </c>
      <c r="P287" s="134">
        <f>O287*H287</f>
        <v>0</v>
      </c>
      <c r="Q287" s="134">
        <v>0.23799999999999999</v>
      </c>
      <c r="R287" s="134">
        <f>Q287*H287</f>
        <v>46.909799999999997</v>
      </c>
      <c r="S287" s="134">
        <v>0</v>
      </c>
      <c r="T287" s="135">
        <f>S287*H287</f>
        <v>0</v>
      </c>
      <c r="AR287" s="136" t="s">
        <v>123</v>
      </c>
      <c r="AT287" s="136" t="s">
        <v>118</v>
      </c>
      <c r="AU287" s="136" t="s">
        <v>82</v>
      </c>
      <c r="AY287" s="15" t="s">
        <v>116</v>
      </c>
      <c r="BE287" s="137">
        <f>IF(N287="základní",J287,0)</f>
        <v>0</v>
      </c>
      <c r="BF287" s="137">
        <f>IF(N287="snížená",J287,0)</f>
        <v>0</v>
      </c>
      <c r="BG287" s="137">
        <f>IF(N287="zákl. přenesená",J287,0)</f>
        <v>0</v>
      </c>
      <c r="BH287" s="137">
        <f>IF(N287="sníž. přenesená",J287,0)</f>
        <v>0</v>
      </c>
      <c r="BI287" s="137">
        <f>IF(N287="nulová",J287,0)</f>
        <v>0</v>
      </c>
      <c r="BJ287" s="15" t="s">
        <v>79</v>
      </c>
      <c r="BK287" s="137">
        <f>ROUND(I287*H287,2)</f>
        <v>0</v>
      </c>
      <c r="BL287" s="15" t="s">
        <v>123</v>
      </c>
      <c r="BM287" s="136" t="s">
        <v>432</v>
      </c>
    </row>
    <row r="288" spans="2:65" s="1" customFormat="1" ht="11.25">
      <c r="B288" s="30"/>
      <c r="D288" s="138" t="s">
        <v>125</v>
      </c>
      <c r="F288" s="139" t="s">
        <v>433</v>
      </c>
      <c r="I288" s="140"/>
      <c r="L288" s="30"/>
      <c r="M288" s="141"/>
      <c r="T288" s="49"/>
      <c r="AT288" s="15" t="s">
        <v>125</v>
      </c>
      <c r="AU288" s="15" t="s">
        <v>82</v>
      </c>
    </row>
    <row r="289" spans="2:65" s="1" customFormat="1" ht="11.25">
      <c r="B289" s="30"/>
      <c r="D289" s="142" t="s">
        <v>127</v>
      </c>
      <c r="F289" s="143" t="s">
        <v>434</v>
      </c>
      <c r="I289" s="140"/>
      <c r="L289" s="30"/>
      <c r="M289" s="141"/>
      <c r="T289" s="49"/>
      <c r="AT289" s="15" t="s">
        <v>127</v>
      </c>
      <c r="AU289" s="15" t="s">
        <v>82</v>
      </c>
    </row>
    <row r="290" spans="2:65" s="12" customFormat="1" ht="11.25">
      <c r="B290" s="144"/>
      <c r="D290" s="138" t="s">
        <v>129</v>
      </c>
      <c r="E290" s="145" t="s">
        <v>19</v>
      </c>
      <c r="F290" s="146" t="s">
        <v>435</v>
      </c>
      <c r="H290" s="147">
        <v>197.1</v>
      </c>
      <c r="I290" s="148"/>
      <c r="L290" s="144"/>
      <c r="M290" s="149"/>
      <c r="T290" s="150"/>
      <c r="AT290" s="145" t="s">
        <v>129</v>
      </c>
      <c r="AU290" s="145" t="s">
        <v>82</v>
      </c>
      <c r="AV290" s="12" t="s">
        <v>82</v>
      </c>
      <c r="AW290" s="12" t="s">
        <v>33</v>
      </c>
      <c r="AX290" s="12" t="s">
        <v>79</v>
      </c>
      <c r="AY290" s="145" t="s">
        <v>116</v>
      </c>
    </row>
    <row r="291" spans="2:65" s="1" customFormat="1" ht="16.5" customHeight="1">
      <c r="B291" s="30"/>
      <c r="C291" s="125" t="s">
        <v>436</v>
      </c>
      <c r="D291" s="125" t="s">
        <v>118</v>
      </c>
      <c r="E291" s="126" t="s">
        <v>437</v>
      </c>
      <c r="F291" s="127" t="s">
        <v>438</v>
      </c>
      <c r="G291" s="128" t="s">
        <v>141</v>
      </c>
      <c r="H291" s="129">
        <v>2061.0140000000001</v>
      </c>
      <c r="I291" s="130"/>
      <c r="J291" s="131">
        <f>ROUND(I291*H291,2)</f>
        <v>0</v>
      </c>
      <c r="K291" s="127" t="s">
        <v>122</v>
      </c>
      <c r="L291" s="30"/>
      <c r="M291" s="132" t="s">
        <v>19</v>
      </c>
      <c r="N291" s="133" t="s">
        <v>42</v>
      </c>
      <c r="P291" s="134">
        <f>O291*H291</f>
        <v>0</v>
      </c>
      <c r="Q291" s="134">
        <v>0</v>
      </c>
      <c r="R291" s="134">
        <f>Q291*H291</f>
        <v>0</v>
      </c>
      <c r="S291" s="134">
        <v>0</v>
      </c>
      <c r="T291" s="135">
        <f>S291*H291</f>
        <v>0</v>
      </c>
      <c r="AR291" s="136" t="s">
        <v>123</v>
      </c>
      <c r="AT291" s="136" t="s">
        <v>118</v>
      </c>
      <c r="AU291" s="136" t="s">
        <v>82</v>
      </c>
      <c r="AY291" s="15" t="s">
        <v>116</v>
      </c>
      <c r="BE291" s="137">
        <f>IF(N291="základní",J291,0)</f>
        <v>0</v>
      </c>
      <c r="BF291" s="137">
        <f>IF(N291="snížená",J291,0)</f>
        <v>0</v>
      </c>
      <c r="BG291" s="137">
        <f>IF(N291="zákl. přenesená",J291,0)</f>
        <v>0</v>
      </c>
      <c r="BH291" s="137">
        <f>IF(N291="sníž. přenesená",J291,0)</f>
        <v>0</v>
      </c>
      <c r="BI291" s="137">
        <f>IF(N291="nulová",J291,0)</f>
        <v>0</v>
      </c>
      <c r="BJ291" s="15" t="s">
        <v>79</v>
      </c>
      <c r="BK291" s="137">
        <f>ROUND(I291*H291,2)</f>
        <v>0</v>
      </c>
      <c r="BL291" s="15" t="s">
        <v>123</v>
      </c>
      <c r="BM291" s="136" t="s">
        <v>439</v>
      </c>
    </row>
    <row r="292" spans="2:65" s="1" customFormat="1" ht="11.25">
      <c r="B292" s="30"/>
      <c r="D292" s="138" t="s">
        <v>125</v>
      </c>
      <c r="F292" s="139" t="s">
        <v>440</v>
      </c>
      <c r="I292" s="140"/>
      <c r="L292" s="30"/>
      <c r="M292" s="141"/>
      <c r="T292" s="49"/>
      <c r="AT292" s="15" t="s">
        <v>125</v>
      </c>
      <c r="AU292" s="15" t="s">
        <v>82</v>
      </c>
    </row>
    <row r="293" spans="2:65" s="1" customFormat="1" ht="11.25">
      <c r="B293" s="30"/>
      <c r="D293" s="142" t="s">
        <v>127</v>
      </c>
      <c r="F293" s="143" t="s">
        <v>441</v>
      </c>
      <c r="I293" s="140"/>
      <c r="L293" s="30"/>
      <c r="M293" s="141"/>
      <c r="T293" s="49"/>
      <c r="AT293" s="15" t="s">
        <v>127</v>
      </c>
      <c r="AU293" s="15" t="s">
        <v>82</v>
      </c>
    </row>
    <row r="294" spans="2:65" s="12" customFormat="1" ht="11.25">
      <c r="B294" s="144"/>
      <c r="D294" s="138" t="s">
        <v>129</v>
      </c>
      <c r="E294" s="145" t="s">
        <v>19</v>
      </c>
      <c r="F294" s="146" t="s">
        <v>442</v>
      </c>
      <c r="H294" s="147">
        <v>1840.914</v>
      </c>
      <c r="I294" s="148"/>
      <c r="L294" s="144"/>
      <c r="M294" s="149"/>
      <c r="T294" s="150"/>
      <c r="AT294" s="145" t="s">
        <v>129</v>
      </c>
      <c r="AU294" s="145" t="s">
        <v>82</v>
      </c>
      <c r="AV294" s="12" t="s">
        <v>82</v>
      </c>
      <c r="AW294" s="12" t="s">
        <v>33</v>
      </c>
      <c r="AX294" s="12" t="s">
        <v>71</v>
      </c>
      <c r="AY294" s="145" t="s">
        <v>116</v>
      </c>
    </row>
    <row r="295" spans="2:65" s="12" customFormat="1" ht="11.25">
      <c r="B295" s="144"/>
      <c r="D295" s="138" t="s">
        <v>129</v>
      </c>
      <c r="E295" s="145" t="s">
        <v>19</v>
      </c>
      <c r="F295" s="146" t="s">
        <v>297</v>
      </c>
      <c r="H295" s="147">
        <v>220.1</v>
      </c>
      <c r="I295" s="148"/>
      <c r="L295" s="144"/>
      <c r="M295" s="149"/>
      <c r="T295" s="150"/>
      <c r="AT295" s="145" t="s">
        <v>129</v>
      </c>
      <c r="AU295" s="145" t="s">
        <v>82</v>
      </c>
      <c r="AV295" s="12" t="s">
        <v>82</v>
      </c>
      <c r="AW295" s="12" t="s">
        <v>33</v>
      </c>
      <c r="AX295" s="12" t="s">
        <v>71</v>
      </c>
      <c r="AY295" s="145" t="s">
        <v>116</v>
      </c>
    </row>
    <row r="296" spans="2:65" s="1" customFormat="1" ht="16.5" customHeight="1">
      <c r="B296" s="30"/>
      <c r="C296" s="125" t="s">
        <v>443</v>
      </c>
      <c r="D296" s="125" t="s">
        <v>118</v>
      </c>
      <c r="E296" s="126" t="s">
        <v>444</v>
      </c>
      <c r="F296" s="127" t="s">
        <v>445</v>
      </c>
      <c r="G296" s="128" t="s">
        <v>141</v>
      </c>
      <c r="H296" s="129">
        <v>1844.204</v>
      </c>
      <c r="I296" s="130"/>
      <c r="J296" s="131">
        <f>ROUND(I296*H296,2)</f>
        <v>0</v>
      </c>
      <c r="K296" s="127" t="s">
        <v>122</v>
      </c>
      <c r="L296" s="30"/>
      <c r="M296" s="132" t="s">
        <v>19</v>
      </c>
      <c r="N296" s="133" t="s">
        <v>42</v>
      </c>
      <c r="P296" s="134">
        <f>O296*H296</f>
        <v>0</v>
      </c>
      <c r="Q296" s="134">
        <v>0</v>
      </c>
      <c r="R296" s="134">
        <f>Q296*H296</f>
        <v>0</v>
      </c>
      <c r="S296" s="134">
        <v>0</v>
      </c>
      <c r="T296" s="135">
        <f>S296*H296</f>
        <v>0</v>
      </c>
      <c r="AR296" s="136" t="s">
        <v>123</v>
      </c>
      <c r="AT296" s="136" t="s">
        <v>118</v>
      </c>
      <c r="AU296" s="136" t="s">
        <v>82</v>
      </c>
      <c r="AY296" s="15" t="s">
        <v>116</v>
      </c>
      <c r="BE296" s="137">
        <f>IF(N296="základní",J296,0)</f>
        <v>0</v>
      </c>
      <c r="BF296" s="137">
        <f>IF(N296="snížená",J296,0)</f>
        <v>0</v>
      </c>
      <c r="BG296" s="137">
        <f>IF(N296="zákl. přenesená",J296,0)</f>
        <v>0</v>
      </c>
      <c r="BH296" s="137">
        <f>IF(N296="sníž. přenesená",J296,0)</f>
        <v>0</v>
      </c>
      <c r="BI296" s="137">
        <f>IF(N296="nulová",J296,0)</f>
        <v>0</v>
      </c>
      <c r="BJ296" s="15" t="s">
        <v>79</v>
      </c>
      <c r="BK296" s="137">
        <f>ROUND(I296*H296,2)</f>
        <v>0</v>
      </c>
      <c r="BL296" s="15" t="s">
        <v>123</v>
      </c>
      <c r="BM296" s="136" t="s">
        <v>446</v>
      </c>
    </row>
    <row r="297" spans="2:65" s="1" customFormat="1" ht="11.25">
      <c r="B297" s="30"/>
      <c r="D297" s="138" t="s">
        <v>125</v>
      </c>
      <c r="F297" s="139" t="s">
        <v>447</v>
      </c>
      <c r="I297" s="140"/>
      <c r="L297" s="30"/>
      <c r="M297" s="141"/>
      <c r="T297" s="49"/>
      <c r="AT297" s="15" t="s">
        <v>125</v>
      </c>
      <c r="AU297" s="15" t="s">
        <v>82</v>
      </c>
    </row>
    <row r="298" spans="2:65" s="1" customFormat="1" ht="11.25">
      <c r="B298" s="30"/>
      <c r="D298" s="142" t="s">
        <v>127</v>
      </c>
      <c r="F298" s="143" t="s">
        <v>448</v>
      </c>
      <c r="I298" s="140"/>
      <c r="L298" s="30"/>
      <c r="M298" s="141"/>
      <c r="T298" s="49"/>
      <c r="AT298" s="15" t="s">
        <v>127</v>
      </c>
      <c r="AU298" s="15" t="s">
        <v>82</v>
      </c>
    </row>
    <row r="299" spans="2:65" s="12" customFormat="1" ht="11.25">
      <c r="B299" s="144"/>
      <c r="D299" s="138" t="s">
        <v>129</v>
      </c>
      <c r="E299" s="145" t="s">
        <v>19</v>
      </c>
      <c r="F299" s="146" t="s">
        <v>449</v>
      </c>
      <c r="H299" s="147">
        <v>1624.104</v>
      </c>
      <c r="I299" s="148"/>
      <c r="L299" s="144"/>
      <c r="M299" s="149"/>
      <c r="T299" s="150"/>
      <c r="AT299" s="145" t="s">
        <v>129</v>
      </c>
      <c r="AU299" s="145" t="s">
        <v>82</v>
      </c>
      <c r="AV299" s="12" t="s">
        <v>82</v>
      </c>
      <c r="AW299" s="12" t="s">
        <v>33</v>
      </c>
      <c r="AX299" s="12" t="s">
        <v>71</v>
      </c>
      <c r="AY299" s="145" t="s">
        <v>116</v>
      </c>
    </row>
    <row r="300" spans="2:65" s="12" customFormat="1" ht="11.25">
      <c r="B300" s="144"/>
      <c r="D300" s="138" t="s">
        <v>129</v>
      </c>
      <c r="E300" s="145" t="s">
        <v>19</v>
      </c>
      <c r="F300" s="146" t="s">
        <v>297</v>
      </c>
      <c r="H300" s="147">
        <v>220.1</v>
      </c>
      <c r="I300" s="148"/>
      <c r="L300" s="144"/>
      <c r="M300" s="149"/>
      <c r="T300" s="150"/>
      <c r="AT300" s="145" t="s">
        <v>129</v>
      </c>
      <c r="AU300" s="145" t="s">
        <v>82</v>
      </c>
      <c r="AV300" s="12" t="s">
        <v>82</v>
      </c>
      <c r="AW300" s="12" t="s">
        <v>33</v>
      </c>
      <c r="AX300" s="12" t="s">
        <v>71</v>
      </c>
      <c r="AY300" s="145" t="s">
        <v>116</v>
      </c>
    </row>
    <row r="301" spans="2:65" s="1" customFormat="1" ht="21.75" customHeight="1">
      <c r="B301" s="30"/>
      <c r="C301" s="125" t="s">
        <v>450</v>
      </c>
      <c r="D301" s="125" t="s">
        <v>118</v>
      </c>
      <c r="E301" s="126" t="s">
        <v>451</v>
      </c>
      <c r="F301" s="127" t="s">
        <v>452</v>
      </c>
      <c r="G301" s="128" t="s">
        <v>141</v>
      </c>
      <c r="H301" s="129">
        <v>1820.5519999999999</v>
      </c>
      <c r="I301" s="130"/>
      <c r="J301" s="131">
        <f>ROUND(I301*H301,2)</f>
        <v>0</v>
      </c>
      <c r="K301" s="127" t="s">
        <v>122</v>
      </c>
      <c r="L301" s="30"/>
      <c r="M301" s="132" t="s">
        <v>19</v>
      </c>
      <c r="N301" s="133" t="s">
        <v>42</v>
      </c>
      <c r="P301" s="134">
        <f>O301*H301</f>
        <v>0</v>
      </c>
      <c r="Q301" s="134">
        <v>0</v>
      </c>
      <c r="R301" s="134">
        <f>Q301*H301</f>
        <v>0</v>
      </c>
      <c r="S301" s="134">
        <v>0</v>
      </c>
      <c r="T301" s="135">
        <f>S301*H301</f>
        <v>0</v>
      </c>
      <c r="AR301" s="136" t="s">
        <v>123</v>
      </c>
      <c r="AT301" s="136" t="s">
        <v>118</v>
      </c>
      <c r="AU301" s="136" t="s">
        <v>82</v>
      </c>
      <c r="AY301" s="15" t="s">
        <v>116</v>
      </c>
      <c r="BE301" s="137">
        <f>IF(N301="základní",J301,0)</f>
        <v>0</v>
      </c>
      <c r="BF301" s="137">
        <f>IF(N301="snížená",J301,0)</f>
        <v>0</v>
      </c>
      <c r="BG301" s="137">
        <f>IF(N301="zákl. přenesená",J301,0)</f>
        <v>0</v>
      </c>
      <c r="BH301" s="137">
        <f>IF(N301="sníž. přenesená",J301,0)</f>
        <v>0</v>
      </c>
      <c r="BI301" s="137">
        <f>IF(N301="nulová",J301,0)</f>
        <v>0</v>
      </c>
      <c r="BJ301" s="15" t="s">
        <v>79</v>
      </c>
      <c r="BK301" s="137">
        <f>ROUND(I301*H301,2)</f>
        <v>0</v>
      </c>
      <c r="BL301" s="15" t="s">
        <v>123</v>
      </c>
      <c r="BM301" s="136" t="s">
        <v>453</v>
      </c>
    </row>
    <row r="302" spans="2:65" s="1" customFormat="1" ht="19.5">
      <c r="B302" s="30"/>
      <c r="D302" s="138" t="s">
        <v>125</v>
      </c>
      <c r="F302" s="139" t="s">
        <v>454</v>
      </c>
      <c r="I302" s="140"/>
      <c r="L302" s="30"/>
      <c r="M302" s="141"/>
      <c r="T302" s="49"/>
      <c r="AT302" s="15" t="s">
        <v>125</v>
      </c>
      <c r="AU302" s="15" t="s">
        <v>82</v>
      </c>
    </row>
    <row r="303" spans="2:65" s="1" customFormat="1" ht="11.25">
      <c r="B303" s="30"/>
      <c r="D303" s="142" t="s">
        <v>127</v>
      </c>
      <c r="F303" s="143" t="s">
        <v>455</v>
      </c>
      <c r="I303" s="140"/>
      <c r="L303" s="30"/>
      <c r="M303" s="141"/>
      <c r="T303" s="49"/>
      <c r="AT303" s="15" t="s">
        <v>127</v>
      </c>
      <c r="AU303" s="15" t="s">
        <v>82</v>
      </c>
    </row>
    <row r="304" spans="2:65" s="12" customFormat="1" ht="11.25">
      <c r="B304" s="144"/>
      <c r="D304" s="138" t="s">
        <v>129</v>
      </c>
      <c r="E304" s="145" t="s">
        <v>19</v>
      </c>
      <c r="F304" s="146" t="s">
        <v>456</v>
      </c>
      <c r="H304" s="147">
        <v>1600.452</v>
      </c>
      <c r="I304" s="148"/>
      <c r="L304" s="144"/>
      <c r="M304" s="149"/>
      <c r="T304" s="150"/>
      <c r="AT304" s="145" t="s">
        <v>129</v>
      </c>
      <c r="AU304" s="145" t="s">
        <v>82</v>
      </c>
      <c r="AV304" s="12" t="s">
        <v>82</v>
      </c>
      <c r="AW304" s="12" t="s">
        <v>33</v>
      </c>
      <c r="AX304" s="12" t="s">
        <v>71</v>
      </c>
      <c r="AY304" s="145" t="s">
        <v>116</v>
      </c>
    </row>
    <row r="305" spans="2:65" s="12" customFormat="1" ht="11.25">
      <c r="B305" s="144"/>
      <c r="D305" s="138" t="s">
        <v>129</v>
      </c>
      <c r="E305" s="145" t="s">
        <v>19</v>
      </c>
      <c r="F305" s="146" t="s">
        <v>297</v>
      </c>
      <c r="H305" s="147">
        <v>220.1</v>
      </c>
      <c r="I305" s="148"/>
      <c r="L305" s="144"/>
      <c r="M305" s="149"/>
      <c r="T305" s="150"/>
      <c r="AT305" s="145" t="s">
        <v>129</v>
      </c>
      <c r="AU305" s="145" t="s">
        <v>82</v>
      </c>
      <c r="AV305" s="12" t="s">
        <v>82</v>
      </c>
      <c r="AW305" s="12" t="s">
        <v>33</v>
      </c>
      <c r="AX305" s="12" t="s">
        <v>71</v>
      </c>
      <c r="AY305" s="145" t="s">
        <v>116</v>
      </c>
    </row>
    <row r="306" spans="2:65" s="11" customFormat="1" ht="22.9" customHeight="1">
      <c r="B306" s="113"/>
      <c r="D306" s="114" t="s">
        <v>70</v>
      </c>
      <c r="E306" s="123" t="s">
        <v>171</v>
      </c>
      <c r="F306" s="123" t="s">
        <v>457</v>
      </c>
      <c r="I306" s="116"/>
      <c r="J306" s="124">
        <f>BK306</f>
        <v>0</v>
      </c>
      <c r="L306" s="113"/>
      <c r="M306" s="118"/>
      <c r="P306" s="119">
        <f>SUM(P307:P311)</f>
        <v>0</v>
      </c>
      <c r="R306" s="119">
        <f>SUM(R307:R311)</f>
        <v>0</v>
      </c>
      <c r="T306" s="120">
        <f>SUM(T307:T311)</f>
        <v>0</v>
      </c>
      <c r="AR306" s="114" t="s">
        <v>79</v>
      </c>
      <c r="AT306" s="121" t="s">
        <v>70</v>
      </c>
      <c r="AU306" s="121" t="s">
        <v>79</v>
      </c>
      <c r="AY306" s="114" t="s">
        <v>116</v>
      </c>
      <c r="BK306" s="122">
        <f>SUM(BK307:BK311)</f>
        <v>0</v>
      </c>
    </row>
    <row r="307" spans="2:65" s="1" customFormat="1" ht="16.5" customHeight="1">
      <c r="B307" s="30"/>
      <c r="C307" s="125" t="s">
        <v>458</v>
      </c>
      <c r="D307" s="125" t="s">
        <v>118</v>
      </c>
      <c r="E307" s="126" t="s">
        <v>459</v>
      </c>
      <c r="F307" s="127" t="s">
        <v>460</v>
      </c>
      <c r="G307" s="128" t="s">
        <v>121</v>
      </c>
      <c r="H307" s="129">
        <v>6</v>
      </c>
      <c r="I307" s="130"/>
      <c r="J307" s="131">
        <f>ROUND(I307*H307,2)</f>
        <v>0</v>
      </c>
      <c r="K307" s="127" t="s">
        <v>19</v>
      </c>
      <c r="L307" s="30"/>
      <c r="M307" s="132" t="s">
        <v>19</v>
      </c>
      <c r="N307" s="133" t="s">
        <v>42</v>
      </c>
      <c r="P307" s="134">
        <f>O307*H307</f>
        <v>0</v>
      </c>
      <c r="Q307" s="134">
        <v>0</v>
      </c>
      <c r="R307" s="134">
        <f>Q307*H307</f>
        <v>0</v>
      </c>
      <c r="S307" s="134">
        <v>0</v>
      </c>
      <c r="T307" s="135">
        <f>S307*H307</f>
        <v>0</v>
      </c>
      <c r="AR307" s="136" t="s">
        <v>123</v>
      </c>
      <c r="AT307" s="136" t="s">
        <v>118</v>
      </c>
      <c r="AU307" s="136" t="s">
        <v>82</v>
      </c>
      <c r="AY307" s="15" t="s">
        <v>116</v>
      </c>
      <c r="BE307" s="137">
        <f>IF(N307="základní",J307,0)</f>
        <v>0</v>
      </c>
      <c r="BF307" s="137">
        <f>IF(N307="snížená",J307,0)</f>
        <v>0</v>
      </c>
      <c r="BG307" s="137">
        <f>IF(N307="zákl. přenesená",J307,0)</f>
        <v>0</v>
      </c>
      <c r="BH307" s="137">
        <f>IF(N307="sníž. přenesená",J307,0)</f>
        <v>0</v>
      </c>
      <c r="BI307" s="137">
        <f>IF(N307="nulová",J307,0)</f>
        <v>0</v>
      </c>
      <c r="BJ307" s="15" t="s">
        <v>79</v>
      </c>
      <c r="BK307" s="137">
        <f>ROUND(I307*H307,2)</f>
        <v>0</v>
      </c>
      <c r="BL307" s="15" t="s">
        <v>123</v>
      </c>
      <c r="BM307" s="136" t="s">
        <v>461</v>
      </c>
    </row>
    <row r="308" spans="2:65" s="1" customFormat="1" ht="11.25">
      <c r="B308" s="30"/>
      <c r="D308" s="138" t="s">
        <v>125</v>
      </c>
      <c r="F308" s="139" t="s">
        <v>460</v>
      </c>
      <c r="I308" s="140"/>
      <c r="L308" s="30"/>
      <c r="M308" s="141"/>
      <c r="T308" s="49"/>
      <c r="AT308" s="15" t="s">
        <v>125</v>
      </c>
      <c r="AU308" s="15" t="s">
        <v>82</v>
      </c>
    </row>
    <row r="309" spans="2:65" s="12" customFormat="1" ht="11.25">
      <c r="B309" s="144"/>
      <c r="D309" s="138" t="s">
        <v>129</v>
      </c>
      <c r="E309" s="145" t="s">
        <v>19</v>
      </c>
      <c r="F309" s="146" t="s">
        <v>462</v>
      </c>
      <c r="H309" s="147">
        <v>2</v>
      </c>
      <c r="I309" s="148"/>
      <c r="L309" s="144"/>
      <c r="M309" s="149"/>
      <c r="T309" s="150"/>
      <c r="AT309" s="145" t="s">
        <v>129</v>
      </c>
      <c r="AU309" s="145" t="s">
        <v>82</v>
      </c>
      <c r="AV309" s="12" t="s">
        <v>82</v>
      </c>
      <c r="AW309" s="12" t="s">
        <v>33</v>
      </c>
      <c r="AX309" s="12" t="s">
        <v>71</v>
      </c>
      <c r="AY309" s="145" t="s">
        <v>116</v>
      </c>
    </row>
    <row r="310" spans="2:65" s="12" customFormat="1" ht="11.25">
      <c r="B310" s="144"/>
      <c r="D310" s="138" t="s">
        <v>129</v>
      </c>
      <c r="E310" s="145" t="s">
        <v>19</v>
      </c>
      <c r="F310" s="146" t="s">
        <v>463</v>
      </c>
      <c r="H310" s="147">
        <v>2</v>
      </c>
      <c r="I310" s="148"/>
      <c r="L310" s="144"/>
      <c r="M310" s="149"/>
      <c r="T310" s="150"/>
      <c r="AT310" s="145" t="s">
        <v>129</v>
      </c>
      <c r="AU310" s="145" t="s">
        <v>82</v>
      </c>
      <c r="AV310" s="12" t="s">
        <v>82</v>
      </c>
      <c r="AW310" s="12" t="s">
        <v>33</v>
      </c>
      <c r="AX310" s="12" t="s">
        <v>71</v>
      </c>
      <c r="AY310" s="145" t="s">
        <v>116</v>
      </c>
    </row>
    <row r="311" spans="2:65" s="12" customFormat="1" ht="11.25">
      <c r="B311" s="144"/>
      <c r="D311" s="138" t="s">
        <v>129</v>
      </c>
      <c r="E311" s="145" t="s">
        <v>19</v>
      </c>
      <c r="F311" s="146" t="s">
        <v>464</v>
      </c>
      <c r="H311" s="147">
        <v>2</v>
      </c>
      <c r="I311" s="148"/>
      <c r="L311" s="144"/>
      <c r="M311" s="149"/>
      <c r="T311" s="150"/>
      <c r="AT311" s="145" t="s">
        <v>129</v>
      </c>
      <c r="AU311" s="145" t="s">
        <v>82</v>
      </c>
      <c r="AV311" s="12" t="s">
        <v>82</v>
      </c>
      <c r="AW311" s="12" t="s">
        <v>33</v>
      </c>
      <c r="AX311" s="12" t="s">
        <v>71</v>
      </c>
      <c r="AY311" s="145" t="s">
        <v>116</v>
      </c>
    </row>
    <row r="312" spans="2:65" s="11" customFormat="1" ht="22.9" customHeight="1">
      <c r="B312" s="113"/>
      <c r="D312" s="114" t="s">
        <v>70</v>
      </c>
      <c r="E312" s="123" t="s">
        <v>180</v>
      </c>
      <c r="F312" s="123" t="s">
        <v>465</v>
      </c>
      <c r="I312" s="116"/>
      <c r="J312" s="124">
        <f>BK312</f>
        <v>0</v>
      </c>
      <c r="L312" s="113"/>
      <c r="M312" s="118"/>
      <c r="P312" s="119">
        <f>SUM(P313:P332)</f>
        <v>0</v>
      </c>
      <c r="R312" s="119">
        <f>SUM(R313:R332)</f>
        <v>55.528541360000006</v>
      </c>
      <c r="T312" s="120">
        <f>SUM(T313:T332)</f>
        <v>0</v>
      </c>
      <c r="AR312" s="114" t="s">
        <v>79</v>
      </c>
      <c r="AT312" s="121" t="s">
        <v>70</v>
      </c>
      <c r="AU312" s="121" t="s">
        <v>79</v>
      </c>
      <c r="AY312" s="114" t="s">
        <v>116</v>
      </c>
      <c r="BK312" s="122">
        <f>SUM(BK313:BK332)</f>
        <v>0</v>
      </c>
    </row>
    <row r="313" spans="2:65" s="1" customFormat="1" ht="16.5" customHeight="1">
      <c r="B313" s="30"/>
      <c r="C313" s="125" t="s">
        <v>466</v>
      </c>
      <c r="D313" s="125" t="s">
        <v>118</v>
      </c>
      <c r="E313" s="126" t="s">
        <v>467</v>
      </c>
      <c r="F313" s="127" t="s">
        <v>468</v>
      </c>
      <c r="G313" s="128" t="s">
        <v>469</v>
      </c>
      <c r="H313" s="129">
        <v>45</v>
      </c>
      <c r="I313" s="130"/>
      <c r="J313" s="131">
        <f>ROUND(I313*H313,2)</f>
        <v>0</v>
      </c>
      <c r="K313" s="127" t="s">
        <v>122</v>
      </c>
      <c r="L313" s="30"/>
      <c r="M313" s="132" t="s">
        <v>19</v>
      </c>
      <c r="N313" s="133" t="s">
        <v>42</v>
      </c>
      <c r="P313" s="134">
        <f>O313*H313</f>
        <v>0</v>
      </c>
      <c r="Q313" s="134">
        <v>0.15540000000000001</v>
      </c>
      <c r="R313" s="134">
        <f>Q313*H313</f>
        <v>6.9930000000000003</v>
      </c>
      <c r="S313" s="134">
        <v>0</v>
      </c>
      <c r="T313" s="135">
        <f>S313*H313</f>
        <v>0</v>
      </c>
      <c r="AR313" s="136" t="s">
        <v>123</v>
      </c>
      <c r="AT313" s="136" t="s">
        <v>118</v>
      </c>
      <c r="AU313" s="136" t="s">
        <v>82</v>
      </c>
      <c r="AY313" s="15" t="s">
        <v>116</v>
      </c>
      <c r="BE313" s="137">
        <f>IF(N313="základní",J313,0)</f>
        <v>0</v>
      </c>
      <c r="BF313" s="137">
        <f>IF(N313="snížená",J313,0)</f>
        <v>0</v>
      </c>
      <c r="BG313" s="137">
        <f>IF(N313="zákl. přenesená",J313,0)</f>
        <v>0</v>
      </c>
      <c r="BH313" s="137">
        <f>IF(N313="sníž. přenesená",J313,0)</f>
        <v>0</v>
      </c>
      <c r="BI313" s="137">
        <f>IF(N313="nulová",J313,0)</f>
        <v>0</v>
      </c>
      <c r="BJ313" s="15" t="s">
        <v>79</v>
      </c>
      <c r="BK313" s="137">
        <f>ROUND(I313*H313,2)</f>
        <v>0</v>
      </c>
      <c r="BL313" s="15" t="s">
        <v>123</v>
      </c>
      <c r="BM313" s="136" t="s">
        <v>470</v>
      </c>
    </row>
    <row r="314" spans="2:65" s="1" customFormat="1" ht="19.5">
      <c r="B314" s="30"/>
      <c r="D314" s="138" t="s">
        <v>125</v>
      </c>
      <c r="F314" s="139" t="s">
        <v>471</v>
      </c>
      <c r="I314" s="140"/>
      <c r="L314" s="30"/>
      <c r="M314" s="141"/>
      <c r="T314" s="49"/>
      <c r="AT314" s="15" t="s">
        <v>125</v>
      </c>
      <c r="AU314" s="15" t="s">
        <v>82</v>
      </c>
    </row>
    <row r="315" spans="2:65" s="1" customFormat="1" ht="11.25">
      <c r="B315" s="30"/>
      <c r="D315" s="142" t="s">
        <v>127</v>
      </c>
      <c r="F315" s="143" t="s">
        <v>472</v>
      </c>
      <c r="I315" s="140"/>
      <c r="L315" s="30"/>
      <c r="M315" s="141"/>
      <c r="T315" s="49"/>
      <c r="AT315" s="15" t="s">
        <v>127</v>
      </c>
      <c r="AU315" s="15" t="s">
        <v>82</v>
      </c>
    </row>
    <row r="316" spans="2:65" s="12" customFormat="1" ht="11.25">
      <c r="B316" s="144"/>
      <c r="D316" s="138" t="s">
        <v>129</v>
      </c>
      <c r="E316" s="145" t="s">
        <v>19</v>
      </c>
      <c r="F316" s="146" t="s">
        <v>473</v>
      </c>
      <c r="H316" s="147">
        <v>45</v>
      </c>
      <c r="I316" s="148"/>
      <c r="L316" s="144"/>
      <c r="M316" s="149"/>
      <c r="T316" s="150"/>
      <c r="AT316" s="145" t="s">
        <v>129</v>
      </c>
      <c r="AU316" s="145" t="s">
        <v>82</v>
      </c>
      <c r="AV316" s="12" t="s">
        <v>82</v>
      </c>
      <c r="AW316" s="12" t="s">
        <v>33</v>
      </c>
      <c r="AX316" s="12" t="s">
        <v>79</v>
      </c>
      <c r="AY316" s="145" t="s">
        <v>116</v>
      </c>
    </row>
    <row r="317" spans="2:65" s="1" customFormat="1" ht="16.5" customHeight="1">
      <c r="B317" s="30"/>
      <c r="C317" s="152" t="s">
        <v>474</v>
      </c>
      <c r="D317" s="152" t="s">
        <v>263</v>
      </c>
      <c r="E317" s="153" t="s">
        <v>475</v>
      </c>
      <c r="F317" s="154" t="s">
        <v>476</v>
      </c>
      <c r="G317" s="155" t="s">
        <v>469</v>
      </c>
      <c r="H317" s="156">
        <v>45</v>
      </c>
      <c r="I317" s="157"/>
      <c r="J317" s="158">
        <f>ROUND(I317*H317,2)</f>
        <v>0</v>
      </c>
      <c r="K317" s="154" t="s">
        <v>122</v>
      </c>
      <c r="L317" s="159"/>
      <c r="M317" s="160" t="s">
        <v>19</v>
      </c>
      <c r="N317" s="161" t="s">
        <v>42</v>
      </c>
      <c r="P317" s="134">
        <f>O317*H317</f>
        <v>0</v>
      </c>
      <c r="Q317" s="134">
        <v>0.08</v>
      </c>
      <c r="R317" s="134">
        <f>Q317*H317</f>
        <v>3.6</v>
      </c>
      <c r="S317" s="134">
        <v>0</v>
      </c>
      <c r="T317" s="135">
        <f>S317*H317</f>
        <v>0</v>
      </c>
      <c r="AR317" s="136" t="s">
        <v>171</v>
      </c>
      <c r="AT317" s="136" t="s">
        <v>263</v>
      </c>
      <c r="AU317" s="136" t="s">
        <v>82</v>
      </c>
      <c r="AY317" s="15" t="s">
        <v>116</v>
      </c>
      <c r="BE317" s="137">
        <f>IF(N317="základní",J317,0)</f>
        <v>0</v>
      </c>
      <c r="BF317" s="137">
        <f>IF(N317="snížená",J317,0)</f>
        <v>0</v>
      </c>
      <c r="BG317" s="137">
        <f>IF(N317="zákl. přenesená",J317,0)</f>
        <v>0</v>
      </c>
      <c r="BH317" s="137">
        <f>IF(N317="sníž. přenesená",J317,0)</f>
        <v>0</v>
      </c>
      <c r="BI317" s="137">
        <f>IF(N317="nulová",J317,0)</f>
        <v>0</v>
      </c>
      <c r="BJ317" s="15" t="s">
        <v>79</v>
      </c>
      <c r="BK317" s="137">
        <f>ROUND(I317*H317,2)</f>
        <v>0</v>
      </c>
      <c r="BL317" s="15" t="s">
        <v>123</v>
      </c>
      <c r="BM317" s="136" t="s">
        <v>477</v>
      </c>
    </row>
    <row r="318" spans="2:65" s="1" customFormat="1" ht="11.25">
      <c r="B318" s="30"/>
      <c r="D318" s="138" t="s">
        <v>125</v>
      </c>
      <c r="F318" s="139" t="s">
        <v>476</v>
      </c>
      <c r="I318" s="140"/>
      <c r="L318" s="30"/>
      <c r="M318" s="141"/>
      <c r="T318" s="49"/>
      <c r="AT318" s="15" t="s">
        <v>125</v>
      </c>
      <c r="AU318" s="15" t="s">
        <v>82</v>
      </c>
    </row>
    <row r="319" spans="2:65" s="1" customFormat="1" ht="16.5" customHeight="1">
      <c r="B319" s="30"/>
      <c r="C319" s="125" t="s">
        <v>478</v>
      </c>
      <c r="D319" s="125" t="s">
        <v>118</v>
      </c>
      <c r="E319" s="126" t="s">
        <v>479</v>
      </c>
      <c r="F319" s="127" t="s">
        <v>480</v>
      </c>
      <c r="G319" s="128" t="s">
        <v>159</v>
      </c>
      <c r="H319" s="129">
        <v>1.0129999999999999</v>
      </c>
      <c r="I319" s="130"/>
      <c r="J319" s="131">
        <f>ROUND(I319*H319,2)</f>
        <v>0</v>
      </c>
      <c r="K319" s="127" t="s">
        <v>122</v>
      </c>
      <c r="L319" s="30"/>
      <c r="M319" s="132" t="s">
        <v>19</v>
      </c>
      <c r="N319" s="133" t="s">
        <v>42</v>
      </c>
      <c r="P319" s="134">
        <f>O319*H319</f>
        <v>0</v>
      </c>
      <c r="Q319" s="134">
        <v>2.2563399999999998</v>
      </c>
      <c r="R319" s="134">
        <f>Q319*H319</f>
        <v>2.2856724199999996</v>
      </c>
      <c r="S319" s="134">
        <v>0</v>
      </c>
      <c r="T319" s="135">
        <f>S319*H319</f>
        <v>0</v>
      </c>
      <c r="AR319" s="136" t="s">
        <v>123</v>
      </c>
      <c r="AT319" s="136" t="s">
        <v>118</v>
      </c>
      <c r="AU319" s="136" t="s">
        <v>82</v>
      </c>
      <c r="AY319" s="15" t="s">
        <v>116</v>
      </c>
      <c r="BE319" s="137">
        <f>IF(N319="základní",J319,0)</f>
        <v>0</v>
      </c>
      <c r="BF319" s="137">
        <f>IF(N319="snížená",J319,0)</f>
        <v>0</v>
      </c>
      <c r="BG319" s="137">
        <f>IF(N319="zákl. přenesená",J319,0)</f>
        <v>0</v>
      </c>
      <c r="BH319" s="137">
        <f>IF(N319="sníž. přenesená",J319,0)</f>
        <v>0</v>
      </c>
      <c r="BI319" s="137">
        <f>IF(N319="nulová",J319,0)</f>
        <v>0</v>
      </c>
      <c r="BJ319" s="15" t="s">
        <v>79</v>
      </c>
      <c r="BK319" s="137">
        <f>ROUND(I319*H319,2)</f>
        <v>0</v>
      </c>
      <c r="BL319" s="15" t="s">
        <v>123</v>
      </c>
      <c r="BM319" s="136" t="s">
        <v>481</v>
      </c>
    </row>
    <row r="320" spans="2:65" s="1" customFormat="1" ht="11.25">
      <c r="B320" s="30"/>
      <c r="D320" s="138" t="s">
        <v>125</v>
      </c>
      <c r="F320" s="139" t="s">
        <v>482</v>
      </c>
      <c r="I320" s="140"/>
      <c r="L320" s="30"/>
      <c r="M320" s="141"/>
      <c r="T320" s="49"/>
      <c r="AT320" s="15" t="s">
        <v>125</v>
      </c>
      <c r="AU320" s="15" t="s">
        <v>82</v>
      </c>
    </row>
    <row r="321" spans="2:65" s="1" customFormat="1" ht="11.25">
      <c r="B321" s="30"/>
      <c r="D321" s="142" t="s">
        <v>127</v>
      </c>
      <c r="F321" s="143" t="s">
        <v>483</v>
      </c>
      <c r="I321" s="140"/>
      <c r="L321" s="30"/>
      <c r="M321" s="141"/>
      <c r="T321" s="49"/>
      <c r="AT321" s="15" t="s">
        <v>127</v>
      </c>
      <c r="AU321" s="15" t="s">
        <v>82</v>
      </c>
    </row>
    <row r="322" spans="2:65" s="12" customFormat="1" ht="11.25">
      <c r="B322" s="144"/>
      <c r="D322" s="138" t="s">
        <v>129</v>
      </c>
      <c r="E322" s="145" t="s">
        <v>19</v>
      </c>
      <c r="F322" s="146" t="s">
        <v>484</v>
      </c>
      <c r="H322" s="147">
        <v>1.0129999999999999</v>
      </c>
      <c r="I322" s="148"/>
      <c r="L322" s="144"/>
      <c r="M322" s="149"/>
      <c r="T322" s="150"/>
      <c r="AT322" s="145" t="s">
        <v>129</v>
      </c>
      <c r="AU322" s="145" t="s">
        <v>82</v>
      </c>
      <c r="AV322" s="12" t="s">
        <v>82</v>
      </c>
      <c r="AW322" s="12" t="s">
        <v>33</v>
      </c>
      <c r="AX322" s="12" t="s">
        <v>79</v>
      </c>
      <c r="AY322" s="145" t="s">
        <v>116</v>
      </c>
    </row>
    <row r="323" spans="2:65" s="1" customFormat="1" ht="16.5" customHeight="1">
      <c r="B323" s="30"/>
      <c r="C323" s="125" t="s">
        <v>485</v>
      </c>
      <c r="D323" s="125" t="s">
        <v>118</v>
      </c>
      <c r="E323" s="126" t="s">
        <v>486</v>
      </c>
      <c r="F323" s="127" t="s">
        <v>487</v>
      </c>
      <c r="G323" s="128" t="s">
        <v>469</v>
      </c>
      <c r="H323" s="129">
        <v>35.700000000000003</v>
      </c>
      <c r="I323" s="130"/>
      <c r="J323" s="131">
        <f>ROUND(I323*H323,2)</f>
        <v>0</v>
      </c>
      <c r="K323" s="127" t="s">
        <v>122</v>
      </c>
      <c r="L323" s="30"/>
      <c r="M323" s="132" t="s">
        <v>19</v>
      </c>
      <c r="N323" s="133" t="s">
        <v>42</v>
      </c>
      <c r="P323" s="134">
        <f>O323*H323</f>
        <v>0</v>
      </c>
      <c r="Q323" s="134">
        <v>1.1812</v>
      </c>
      <c r="R323" s="134">
        <f>Q323*H323</f>
        <v>42.168840000000003</v>
      </c>
      <c r="S323" s="134">
        <v>0</v>
      </c>
      <c r="T323" s="135">
        <f>S323*H323</f>
        <v>0</v>
      </c>
      <c r="AR323" s="136" t="s">
        <v>123</v>
      </c>
      <c r="AT323" s="136" t="s">
        <v>118</v>
      </c>
      <c r="AU323" s="136" t="s">
        <v>82</v>
      </c>
      <c r="AY323" s="15" t="s">
        <v>116</v>
      </c>
      <c r="BE323" s="137">
        <f>IF(N323="základní",J323,0)</f>
        <v>0</v>
      </c>
      <c r="BF323" s="137">
        <f>IF(N323="snížená",J323,0)</f>
        <v>0</v>
      </c>
      <c r="BG323" s="137">
        <f>IF(N323="zákl. přenesená",J323,0)</f>
        <v>0</v>
      </c>
      <c r="BH323" s="137">
        <f>IF(N323="sníž. přenesená",J323,0)</f>
        <v>0</v>
      </c>
      <c r="BI323" s="137">
        <f>IF(N323="nulová",J323,0)</f>
        <v>0</v>
      </c>
      <c r="BJ323" s="15" t="s">
        <v>79</v>
      </c>
      <c r="BK323" s="137">
        <f>ROUND(I323*H323,2)</f>
        <v>0</v>
      </c>
      <c r="BL323" s="15" t="s">
        <v>123</v>
      </c>
      <c r="BM323" s="136" t="s">
        <v>488</v>
      </c>
    </row>
    <row r="324" spans="2:65" s="1" customFormat="1" ht="11.25">
      <c r="B324" s="30"/>
      <c r="D324" s="138" t="s">
        <v>125</v>
      </c>
      <c r="F324" s="139" t="s">
        <v>489</v>
      </c>
      <c r="I324" s="140"/>
      <c r="L324" s="30"/>
      <c r="M324" s="141"/>
      <c r="T324" s="49"/>
      <c r="AT324" s="15" t="s">
        <v>125</v>
      </c>
      <c r="AU324" s="15" t="s">
        <v>82</v>
      </c>
    </row>
    <row r="325" spans="2:65" s="1" customFormat="1" ht="11.25">
      <c r="B325" s="30"/>
      <c r="D325" s="142" t="s">
        <v>127</v>
      </c>
      <c r="F325" s="143" t="s">
        <v>490</v>
      </c>
      <c r="I325" s="140"/>
      <c r="L325" s="30"/>
      <c r="M325" s="141"/>
      <c r="T325" s="49"/>
      <c r="AT325" s="15" t="s">
        <v>127</v>
      </c>
      <c r="AU325" s="15" t="s">
        <v>82</v>
      </c>
    </row>
    <row r="326" spans="2:65" s="1" customFormat="1" ht="29.25">
      <c r="B326" s="30"/>
      <c r="D326" s="138" t="s">
        <v>136</v>
      </c>
      <c r="F326" s="151" t="s">
        <v>491</v>
      </c>
      <c r="I326" s="140"/>
      <c r="L326" s="30"/>
      <c r="M326" s="141"/>
      <c r="T326" s="49"/>
      <c r="AT326" s="15" t="s">
        <v>136</v>
      </c>
      <c r="AU326" s="15" t="s">
        <v>82</v>
      </c>
    </row>
    <row r="327" spans="2:65" s="12" customFormat="1" ht="11.25">
      <c r="B327" s="144"/>
      <c r="D327" s="138" t="s">
        <v>129</v>
      </c>
      <c r="E327" s="145" t="s">
        <v>19</v>
      </c>
      <c r="F327" s="146" t="s">
        <v>492</v>
      </c>
      <c r="H327" s="147">
        <v>10.95</v>
      </c>
      <c r="I327" s="148"/>
      <c r="L327" s="144"/>
      <c r="M327" s="149"/>
      <c r="T327" s="150"/>
      <c r="AT327" s="145" t="s">
        <v>129</v>
      </c>
      <c r="AU327" s="145" t="s">
        <v>82</v>
      </c>
      <c r="AV327" s="12" t="s">
        <v>82</v>
      </c>
      <c r="AW327" s="12" t="s">
        <v>33</v>
      </c>
      <c r="AX327" s="12" t="s">
        <v>71</v>
      </c>
      <c r="AY327" s="145" t="s">
        <v>116</v>
      </c>
    </row>
    <row r="328" spans="2:65" s="12" customFormat="1" ht="11.25">
      <c r="B328" s="144"/>
      <c r="D328" s="138" t="s">
        <v>129</v>
      </c>
      <c r="E328" s="145" t="s">
        <v>19</v>
      </c>
      <c r="F328" s="146" t="s">
        <v>493</v>
      </c>
      <c r="H328" s="147">
        <v>10.35</v>
      </c>
      <c r="I328" s="148"/>
      <c r="L328" s="144"/>
      <c r="M328" s="149"/>
      <c r="T328" s="150"/>
      <c r="AT328" s="145" t="s">
        <v>129</v>
      </c>
      <c r="AU328" s="145" t="s">
        <v>82</v>
      </c>
      <c r="AV328" s="12" t="s">
        <v>82</v>
      </c>
      <c r="AW328" s="12" t="s">
        <v>33</v>
      </c>
      <c r="AX328" s="12" t="s">
        <v>71</v>
      </c>
      <c r="AY328" s="145" t="s">
        <v>116</v>
      </c>
    </row>
    <row r="329" spans="2:65" s="12" customFormat="1" ht="11.25">
      <c r="B329" s="144"/>
      <c r="D329" s="138" t="s">
        <v>129</v>
      </c>
      <c r="E329" s="145" t="s">
        <v>19</v>
      </c>
      <c r="F329" s="146" t="s">
        <v>494</v>
      </c>
      <c r="H329" s="147">
        <v>14.4</v>
      </c>
      <c r="I329" s="148"/>
      <c r="L329" s="144"/>
      <c r="M329" s="149"/>
      <c r="T329" s="150"/>
      <c r="AT329" s="145" t="s">
        <v>129</v>
      </c>
      <c r="AU329" s="145" t="s">
        <v>82</v>
      </c>
      <c r="AV329" s="12" t="s">
        <v>82</v>
      </c>
      <c r="AW329" s="12" t="s">
        <v>33</v>
      </c>
      <c r="AX329" s="12" t="s">
        <v>71</v>
      </c>
      <c r="AY329" s="145" t="s">
        <v>116</v>
      </c>
    </row>
    <row r="330" spans="2:65" s="1" customFormat="1" ht="16.5" customHeight="1">
      <c r="B330" s="30"/>
      <c r="C330" s="152" t="s">
        <v>495</v>
      </c>
      <c r="D330" s="152" t="s">
        <v>263</v>
      </c>
      <c r="E330" s="153" t="s">
        <v>496</v>
      </c>
      <c r="F330" s="154" t="s">
        <v>497</v>
      </c>
      <c r="G330" s="155" t="s">
        <v>469</v>
      </c>
      <c r="H330" s="156">
        <v>36.414000000000001</v>
      </c>
      <c r="I330" s="157"/>
      <c r="J330" s="158">
        <f>ROUND(I330*H330,2)</f>
        <v>0</v>
      </c>
      <c r="K330" s="154" t="s">
        <v>122</v>
      </c>
      <c r="L330" s="159"/>
      <c r="M330" s="160" t="s">
        <v>19</v>
      </c>
      <c r="N330" s="161" t="s">
        <v>42</v>
      </c>
      <c r="P330" s="134">
        <f>O330*H330</f>
        <v>0</v>
      </c>
      <c r="Q330" s="134">
        <v>1.321E-2</v>
      </c>
      <c r="R330" s="134">
        <f>Q330*H330</f>
        <v>0.48102894000000002</v>
      </c>
      <c r="S330" s="134">
        <v>0</v>
      </c>
      <c r="T330" s="135">
        <f>S330*H330</f>
        <v>0</v>
      </c>
      <c r="AR330" s="136" t="s">
        <v>171</v>
      </c>
      <c r="AT330" s="136" t="s">
        <v>263</v>
      </c>
      <c r="AU330" s="136" t="s">
        <v>82</v>
      </c>
      <c r="AY330" s="15" t="s">
        <v>116</v>
      </c>
      <c r="BE330" s="137">
        <f>IF(N330="základní",J330,0)</f>
        <v>0</v>
      </c>
      <c r="BF330" s="137">
        <f>IF(N330="snížená",J330,0)</f>
        <v>0</v>
      </c>
      <c r="BG330" s="137">
        <f>IF(N330="zákl. přenesená",J330,0)</f>
        <v>0</v>
      </c>
      <c r="BH330" s="137">
        <f>IF(N330="sníž. přenesená",J330,0)</f>
        <v>0</v>
      </c>
      <c r="BI330" s="137">
        <f>IF(N330="nulová",J330,0)</f>
        <v>0</v>
      </c>
      <c r="BJ330" s="15" t="s">
        <v>79</v>
      </c>
      <c r="BK330" s="137">
        <f>ROUND(I330*H330,2)</f>
        <v>0</v>
      </c>
      <c r="BL330" s="15" t="s">
        <v>123</v>
      </c>
      <c r="BM330" s="136" t="s">
        <v>498</v>
      </c>
    </row>
    <row r="331" spans="2:65" s="1" customFormat="1" ht="11.25">
      <c r="B331" s="30"/>
      <c r="D331" s="138" t="s">
        <v>125</v>
      </c>
      <c r="F331" s="139" t="s">
        <v>497</v>
      </c>
      <c r="I331" s="140"/>
      <c r="L331" s="30"/>
      <c r="M331" s="141"/>
      <c r="T331" s="49"/>
      <c r="AT331" s="15" t="s">
        <v>125</v>
      </c>
      <c r="AU331" s="15" t="s">
        <v>82</v>
      </c>
    </row>
    <row r="332" spans="2:65" s="12" customFormat="1" ht="11.25">
      <c r="B332" s="144"/>
      <c r="D332" s="138" t="s">
        <v>129</v>
      </c>
      <c r="E332" s="145" t="s">
        <v>19</v>
      </c>
      <c r="F332" s="146" t="s">
        <v>499</v>
      </c>
      <c r="H332" s="147">
        <v>36.414000000000001</v>
      </c>
      <c r="I332" s="148"/>
      <c r="L332" s="144"/>
      <c r="M332" s="149"/>
      <c r="T332" s="150"/>
      <c r="AT332" s="145" t="s">
        <v>129</v>
      </c>
      <c r="AU332" s="145" t="s">
        <v>82</v>
      </c>
      <c r="AV332" s="12" t="s">
        <v>82</v>
      </c>
      <c r="AW332" s="12" t="s">
        <v>33</v>
      </c>
      <c r="AX332" s="12" t="s">
        <v>79</v>
      </c>
      <c r="AY332" s="145" t="s">
        <v>116</v>
      </c>
    </row>
    <row r="333" spans="2:65" s="11" customFormat="1" ht="22.9" customHeight="1">
      <c r="B333" s="113"/>
      <c r="D333" s="114" t="s">
        <v>70</v>
      </c>
      <c r="E333" s="123" t="s">
        <v>500</v>
      </c>
      <c r="F333" s="123" t="s">
        <v>501</v>
      </c>
      <c r="I333" s="116"/>
      <c r="J333" s="124">
        <f>BK333</f>
        <v>0</v>
      </c>
      <c r="L333" s="113"/>
      <c r="M333" s="118"/>
      <c r="P333" s="119">
        <f>SUM(P334:P336)</f>
        <v>0</v>
      </c>
      <c r="R333" s="119">
        <f>SUM(R334:R336)</f>
        <v>0</v>
      </c>
      <c r="T333" s="120">
        <f>SUM(T334:T336)</f>
        <v>0</v>
      </c>
      <c r="AR333" s="114" t="s">
        <v>79</v>
      </c>
      <c r="AT333" s="121" t="s">
        <v>70</v>
      </c>
      <c r="AU333" s="121" t="s">
        <v>79</v>
      </c>
      <c r="AY333" s="114" t="s">
        <v>116</v>
      </c>
      <c r="BK333" s="122">
        <f>SUM(BK334:BK336)</f>
        <v>0</v>
      </c>
    </row>
    <row r="334" spans="2:65" s="1" customFormat="1" ht="21.75" customHeight="1">
      <c r="B334" s="30"/>
      <c r="C334" s="125" t="s">
        <v>502</v>
      </c>
      <c r="D334" s="125" t="s">
        <v>118</v>
      </c>
      <c r="E334" s="126" t="s">
        <v>503</v>
      </c>
      <c r="F334" s="127" t="s">
        <v>504</v>
      </c>
      <c r="G334" s="128" t="s">
        <v>237</v>
      </c>
      <c r="H334" s="129">
        <v>2005.6010000000001</v>
      </c>
      <c r="I334" s="130"/>
      <c r="J334" s="131">
        <f>ROUND(I334*H334,2)</f>
        <v>0</v>
      </c>
      <c r="K334" s="127" t="s">
        <v>122</v>
      </c>
      <c r="L334" s="30"/>
      <c r="M334" s="132" t="s">
        <v>19</v>
      </c>
      <c r="N334" s="133" t="s">
        <v>42</v>
      </c>
      <c r="P334" s="134">
        <f>O334*H334</f>
        <v>0</v>
      </c>
      <c r="Q334" s="134">
        <v>0</v>
      </c>
      <c r="R334" s="134">
        <f>Q334*H334</f>
        <v>0</v>
      </c>
      <c r="S334" s="134">
        <v>0</v>
      </c>
      <c r="T334" s="135">
        <f>S334*H334</f>
        <v>0</v>
      </c>
      <c r="AR334" s="136" t="s">
        <v>123</v>
      </c>
      <c r="AT334" s="136" t="s">
        <v>118</v>
      </c>
      <c r="AU334" s="136" t="s">
        <v>82</v>
      </c>
      <c r="AY334" s="15" t="s">
        <v>116</v>
      </c>
      <c r="BE334" s="137">
        <f>IF(N334="základní",J334,0)</f>
        <v>0</v>
      </c>
      <c r="BF334" s="137">
        <f>IF(N334="snížená",J334,0)</f>
        <v>0</v>
      </c>
      <c r="BG334" s="137">
        <f>IF(N334="zákl. přenesená",J334,0)</f>
        <v>0</v>
      </c>
      <c r="BH334" s="137">
        <f>IF(N334="sníž. přenesená",J334,0)</f>
        <v>0</v>
      </c>
      <c r="BI334" s="137">
        <f>IF(N334="nulová",J334,0)</f>
        <v>0</v>
      </c>
      <c r="BJ334" s="15" t="s">
        <v>79</v>
      </c>
      <c r="BK334" s="137">
        <f>ROUND(I334*H334,2)</f>
        <v>0</v>
      </c>
      <c r="BL334" s="15" t="s">
        <v>123</v>
      </c>
      <c r="BM334" s="136" t="s">
        <v>505</v>
      </c>
    </row>
    <row r="335" spans="2:65" s="1" customFormat="1" ht="19.5">
      <c r="B335" s="30"/>
      <c r="D335" s="138" t="s">
        <v>125</v>
      </c>
      <c r="F335" s="139" t="s">
        <v>506</v>
      </c>
      <c r="I335" s="140"/>
      <c r="L335" s="30"/>
      <c r="M335" s="141"/>
      <c r="T335" s="49"/>
      <c r="AT335" s="15" t="s">
        <v>125</v>
      </c>
      <c r="AU335" s="15" t="s">
        <v>82</v>
      </c>
    </row>
    <row r="336" spans="2:65" s="1" customFormat="1" ht="11.25">
      <c r="B336" s="30"/>
      <c r="D336" s="142" t="s">
        <v>127</v>
      </c>
      <c r="F336" s="143" t="s">
        <v>507</v>
      </c>
      <c r="I336" s="140"/>
      <c r="L336" s="30"/>
      <c r="M336" s="162"/>
      <c r="N336" s="163"/>
      <c r="O336" s="163"/>
      <c r="P336" s="163"/>
      <c r="Q336" s="163"/>
      <c r="R336" s="163"/>
      <c r="S336" s="163"/>
      <c r="T336" s="164"/>
      <c r="AT336" s="15" t="s">
        <v>127</v>
      </c>
      <c r="AU336" s="15" t="s">
        <v>82</v>
      </c>
    </row>
    <row r="337" spans="2:12" s="1" customFormat="1" ht="6.95" customHeight="1">
      <c r="B337" s="38"/>
      <c r="C337" s="39"/>
      <c r="D337" s="39"/>
      <c r="E337" s="39"/>
      <c r="F337" s="39"/>
      <c r="G337" s="39"/>
      <c r="H337" s="39"/>
      <c r="I337" s="39"/>
      <c r="J337" s="39"/>
      <c r="K337" s="39"/>
      <c r="L337" s="30"/>
    </row>
  </sheetData>
  <sheetProtection algorithmName="SHA-512" hashValue="FotcG7tXt/3G/Ttxktc9WE/IebTLL/73Y5s3v9MtdRjL39RMSMQnYG218N51KaB6U9NXO+UtaK9dJt4MFXfWxA==" saltValue="GhMk5gxXcV6eURDvQqCNL4D5eZCp4c6n00kPUtgHwcB1Sly6In4H7fJqTcU2vCwzgpa5BWgPCHYyl4OKrIKd0Q==" spinCount="100000" sheet="1" objects="1" scenarios="1" formatColumns="0" formatRows="0" autoFilter="0"/>
  <autoFilter ref="C86:K336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100-000000000000}"/>
    <hyperlink ref="F96" r:id="rId2" xr:uid="{00000000-0004-0000-0100-000001000000}"/>
    <hyperlink ref="F100" r:id="rId3" xr:uid="{00000000-0004-0000-0100-000002000000}"/>
    <hyperlink ref="F106" r:id="rId4" xr:uid="{00000000-0004-0000-0100-000003000000}"/>
    <hyperlink ref="F110" r:id="rId5" xr:uid="{00000000-0004-0000-0100-000004000000}"/>
    <hyperlink ref="F114" r:id="rId6" xr:uid="{00000000-0004-0000-0100-000005000000}"/>
    <hyperlink ref="F119" r:id="rId7" xr:uid="{00000000-0004-0000-0100-000006000000}"/>
    <hyperlink ref="F125" r:id="rId8" xr:uid="{00000000-0004-0000-0100-000007000000}"/>
    <hyperlink ref="F134" r:id="rId9" xr:uid="{00000000-0004-0000-0100-000008000000}"/>
    <hyperlink ref="F137" r:id="rId10" xr:uid="{00000000-0004-0000-0100-000009000000}"/>
    <hyperlink ref="F141" r:id="rId11" xr:uid="{00000000-0004-0000-0100-00000A000000}"/>
    <hyperlink ref="F145" r:id="rId12" xr:uid="{00000000-0004-0000-0100-00000B000000}"/>
    <hyperlink ref="F149" r:id="rId13" xr:uid="{00000000-0004-0000-0100-00000C000000}"/>
    <hyperlink ref="F153" r:id="rId14" xr:uid="{00000000-0004-0000-0100-00000D000000}"/>
    <hyperlink ref="F160" r:id="rId15" xr:uid="{00000000-0004-0000-0100-00000E000000}"/>
    <hyperlink ref="F164" r:id="rId16" xr:uid="{00000000-0004-0000-0100-00000F000000}"/>
    <hyperlink ref="F168" r:id="rId17" xr:uid="{00000000-0004-0000-0100-000010000000}"/>
    <hyperlink ref="F181" r:id="rId18" xr:uid="{00000000-0004-0000-0100-000011000000}"/>
    <hyperlink ref="F185" r:id="rId19" xr:uid="{00000000-0004-0000-0100-000012000000}"/>
    <hyperlink ref="F195" r:id="rId20" xr:uid="{00000000-0004-0000-0100-000013000000}"/>
    <hyperlink ref="F200" r:id="rId21" xr:uid="{00000000-0004-0000-0100-000014000000}"/>
    <hyperlink ref="F204" r:id="rId22" xr:uid="{00000000-0004-0000-0100-000015000000}"/>
    <hyperlink ref="F208" r:id="rId23" xr:uid="{00000000-0004-0000-0100-000016000000}"/>
    <hyperlink ref="F213" r:id="rId24" xr:uid="{00000000-0004-0000-0100-000017000000}"/>
    <hyperlink ref="F219" r:id="rId25" xr:uid="{00000000-0004-0000-0100-000018000000}"/>
    <hyperlink ref="F225" r:id="rId26" xr:uid="{00000000-0004-0000-0100-000019000000}"/>
    <hyperlink ref="F231" r:id="rId27" xr:uid="{00000000-0004-0000-0100-00001A000000}"/>
    <hyperlink ref="F234" r:id="rId28" xr:uid="{00000000-0004-0000-0100-00001B000000}"/>
    <hyperlink ref="F241" r:id="rId29" xr:uid="{00000000-0004-0000-0100-00001C000000}"/>
    <hyperlink ref="F247" r:id="rId30" xr:uid="{00000000-0004-0000-0100-00001D000000}"/>
    <hyperlink ref="F253" r:id="rId31" xr:uid="{00000000-0004-0000-0100-00001E000000}"/>
    <hyperlink ref="F259" r:id="rId32" xr:uid="{00000000-0004-0000-0100-00001F000000}"/>
    <hyperlink ref="F264" r:id="rId33" xr:uid="{00000000-0004-0000-0100-000020000000}"/>
    <hyperlink ref="F271" r:id="rId34" xr:uid="{00000000-0004-0000-0100-000021000000}"/>
    <hyperlink ref="F279" r:id="rId35" xr:uid="{00000000-0004-0000-0100-000022000000}"/>
    <hyperlink ref="F284" r:id="rId36" xr:uid="{00000000-0004-0000-0100-000023000000}"/>
    <hyperlink ref="F289" r:id="rId37" xr:uid="{00000000-0004-0000-0100-000024000000}"/>
    <hyperlink ref="F293" r:id="rId38" xr:uid="{00000000-0004-0000-0100-000025000000}"/>
    <hyperlink ref="F298" r:id="rId39" xr:uid="{00000000-0004-0000-0100-000026000000}"/>
    <hyperlink ref="F303" r:id="rId40" xr:uid="{00000000-0004-0000-0100-000027000000}"/>
    <hyperlink ref="F315" r:id="rId41" xr:uid="{00000000-0004-0000-0100-000028000000}"/>
    <hyperlink ref="F321" r:id="rId42" xr:uid="{00000000-0004-0000-0100-000029000000}"/>
    <hyperlink ref="F325" r:id="rId43" xr:uid="{00000000-0004-0000-0100-00002A000000}"/>
    <hyperlink ref="F336" r:id="rId44" xr:uid="{00000000-0004-0000-0100-00002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5" customHeight="1">
      <c r="B4" s="18"/>
      <c r="D4" s="19" t="s">
        <v>86</v>
      </c>
      <c r="L4" s="18"/>
      <c r="M4" s="81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81" t="str">
        <f>'Rekapitulace stavby'!K6</f>
        <v>Starohorská cesta - SO-102</v>
      </c>
      <c r="F7" s="282"/>
      <c r="G7" s="282"/>
      <c r="H7" s="282"/>
      <c r="L7" s="18"/>
    </row>
    <row r="8" spans="2:46" s="1" customFormat="1" ht="12" customHeight="1">
      <c r="B8" s="30"/>
      <c r="D8" s="25" t="s">
        <v>87</v>
      </c>
      <c r="L8" s="30"/>
    </row>
    <row r="9" spans="2:46" s="1" customFormat="1" ht="16.5" customHeight="1">
      <c r="B9" s="30"/>
      <c r="E9" s="253" t="s">
        <v>508</v>
      </c>
      <c r="F9" s="280"/>
      <c r="G9" s="280"/>
      <c r="H9" s="280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19</v>
      </c>
      <c r="I11" s="25" t="s">
        <v>20</v>
      </c>
      <c r="J11" s="23" t="s">
        <v>19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46" t="str">
        <f>'Rekapitulace stavby'!AN8</f>
        <v>17. 5. 2023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25</v>
      </c>
      <c r="I14" s="25" t="s">
        <v>26</v>
      </c>
      <c r="J14" s="23" t="s">
        <v>19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19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83" t="str">
        <f>'Rekapitulace stavby'!E14</f>
        <v>Vyplň údaj</v>
      </c>
      <c r="F18" s="272"/>
      <c r="G18" s="272"/>
      <c r="H18" s="272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26</v>
      </c>
      <c r="J20" s="23" t="s">
        <v>19</v>
      </c>
      <c r="L20" s="30"/>
    </row>
    <row r="21" spans="2:12" s="1" customFormat="1" ht="18" customHeight="1">
      <c r="B21" s="30"/>
      <c r="E21" s="23" t="s">
        <v>32</v>
      </c>
      <c r="I21" s="25" t="s">
        <v>28</v>
      </c>
      <c r="J21" s="23" t="s">
        <v>19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26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28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2"/>
      <c r="E27" s="276" t="s">
        <v>19</v>
      </c>
      <c r="F27" s="276"/>
      <c r="G27" s="276"/>
      <c r="H27" s="276"/>
      <c r="L27" s="82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47"/>
      <c r="J29" s="47"/>
      <c r="K29" s="47"/>
      <c r="L29" s="30"/>
    </row>
    <row r="30" spans="2:12" s="1" customFormat="1" ht="25.35" customHeight="1">
      <c r="B30" s="30"/>
      <c r="D30" s="83" t="s">
        <v>37</v>
      </c>
      <c r="J30" s="59">
        <f>ROUND(J82,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47"/>
      <c r="J31" s="47"/>
      <c r="K31" s="47"/>
      <c r="L31" s="30"/>
    </row>
    <row r="32" spans="2:12" s="1" customFormat="1" ht="14.45" customHeight="1">
      <c r="B32" s="30"/>
      <c r="F32" s="84" t="s">
        <v>39</v>
      </c>
      <c r="I32" s="84" t="s">
        <v>38</v>
      </c>
      <c r="J32" s="84" t="s">
        <v>40</v>
      </c>
      <c r="L32" s="30"/>
    </row>
    <row r="33" spans="2:12" s="1" customFormat="1" ht="14.45" customHeight="1">
      <c r="B33" s="30"/>
      <c r="D33" s="85" t="s">
        <v>41</v>
      </c>
      <c r="E33" s="25" t="s">
        <v>42</v>
      </c>
      <c r="F33" s="86">
        <f>ROUND((SUM(BE82:BE109)),  2)</f>
        <v>0</v>
      </c>
      <c r="I33" s="87">
        <v>0.21</v>
      </c>
      <c r="J33" s="86">
        <f>ROUND(((SUM(BE82:BE109))*I33),  2)</f>
        <v>0</v>
      </c>
      <c r="L33" s="30"/>
    </row>
    <row r="34" spans="2:12" s="1" customFormat="1" ht="14.45" customHeight="1">
      <c r="B34" s="30"/>
      <c r="E34" s="25" t="s">
        <v>43</v>
      </c>
      <c r="F34" s="86">
        <f>ROUND((SUM(BF82:BF109)),  2)</f>
        <v>0</v>
      </c>
      <c r="I34" s="87">
        <v>0.15</v>
      </c>
      <c r="J34" s="86">
        <f>ROUND(((SUM(BF82:BF109))*I34),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ROUND((SUM(BG82:BG109)),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ROUND((SUM(BH82:BH109)),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ROUND((SUM(BI82:BI109)),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0"/>
      <c r="F39" s="50"/>
      <c r="G39" s="90" t="s">
        <v>48</v>
      </c>
      <c r="H39" s="91" t="s">
        <v>49</v>
      </c>
      <c r="I39" s="50"/>
      <c r="J39" s="92">
        <f>SUM(J30:J37)</f>
        <v>0</v>
      </c>
      <c r="K39" s="93"/>
      <c r="L39" s="30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0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30"/>
    </row>
    <row r="45" spans="2:12" s="1" customFormat="1" ht="24.95" customHeight="1">
      <c r="B45" s="30"/>
      <c r="C45" s="19" t="s">
        <v>89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16</v>
      </c>
      <c r="L47" s="30"/>
    </row>
    <row r="48" spans="2:12" s="1" customFormat="1" ht="16.5" customHeight="1">
      <c r="B48" s="30"/>
      <c r="E48" s="281" t="str">
        <f>E7</f>
        <v>Starohorská cesta - SO-102</v>
      </c>
      <c r="F48" s="282"/>
      <c r="G48" s="282"/>
      <c r="H48" s="282"/>
      <c r="L48" s="30"/>
    </row>
    <row r="49" spans="2:47" s="1" customFormat="1" ht="12" customHeight="1">
      <c r="B49" s="30"/>
      <c r="C49" s="25" t="s">
        <v>87</v>
      </c>
      <c r="L49" s="30"/>
    </row>
    <row r="50" spans="2:47" s="1" customFormat="1" ht="16.5" customHeight="1">
      <c r="B50" s="30"/>
      <c r="E50" s="253" t="str">
        <f>E9</f>
        <v>VON - Vedlejší a ostatní náklady</v>
      </c>
      <c r="F50" s="280"/>
      <c r="G50" s="280"/>
      <c r="H50" s="280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6" t="str">
        <f>IF(J12="","",J12)</f>
        <v>17. 5. 2023</v>
      </c>
      <c r="L52" s="30"/>
    </row>
    <row r="53" spans="2:47" s="1" customFormat="1" ht="6.95" customHeight="1">
      <c r="B53" s="30"/>
      <c r="L53" s="30"/>
    </row>
    <row r="54" spans="2:47" s="1" customFormat="1" ht="25.7" customHeight="1">
      <c r="B54" s="30"/>
      <c r="C54" s="25" t="s">
        <v>25</v>
      </c>
      <c r="F54" s="23" t="str">
        <f>E15</f>
        <v>ČR-SPÚ, Pobočka Tábor</v>
      </c>
      <c r="I54" s="25" t="s">
        <v>31</v>
      </c>
      <c r="J54" s="28" t="str">
        <f>E21</f>
        <v>Agroprojekce Litomyšl, s.r.o.</v>
      </c>
      <c r="L54" s="30"/>
    </row>
    <row r="55" spans="2:47" s="1" customFormat="1" ht="15.2" customHeight="1">
      <c r="B55" s="30"/>
      <c r="C55" s="25" t="s">
        <v>29</v>
      </c>
      <c r="F55" s="23" t="str">
        <f>IF(E18="","",E18)</f>
        <v>Vyplň údaj</v>
      </c>
      <c r="I55" s="25" t="s">
        <v>34</v>
      </c>
      <c r="J55" s="28" t="str">
        <f>E24</f>
        <v xml:space="preserve"> 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90</v>
      </c>
      <c r="D57" s="88"/>
      <c r="E57" s="88"/>
      <c r="F57" s="88"/>
      <c r="G57" s="88"/>
      <c r="H57" s="88"/>
      <c r="I57" s="88"/>
      <c r="J57" s="95" t="s">
        <v>91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59">
        <f>J82</f>
        <v>0</v>
      </c>
      <c r="L59" s="30"/>
      <c r="AU59" s="15" t="s">
        <v>92</v>
      </c>
    </row>
    <row r="60" spans="2:47" s="8" customFormat="1" ht="24.95" customHeight="1">
      <c r="B60" s="97"/>
      <c r="D60" s="98" t="s">
        <v>509</v>
      </c>
      <c r="E60" s="99"/>
      <c r="F60" s="99"/>
      <c r="G60" s="99"/>
      <c r="H60" s="99"/>
      <c r="I60" s="99"/>
      <c r="J60" s="100">
        <f>J83</f>
        <v>0</v>
      </c>
      <c r="L60" s="97"/>
    </row>
    <row r="61" spans="2:47" s="9" customFormat="1" ht="19.899999999999999" customHeight="1">
      <c r="B61" s="101"/>
      <c r="D61" s="102" t="s">
        <v>510</v>
      </c>
      <c r="E61" s="103"/>
      <c r="F61" s="103"/>
      <c r="G61" s="103"/>
      <c r="H61" s="103"/>
      <c r="I61" s="103"/>
      <c r="J61" s="104">
        <f>J84</f>
        <v>0</v>
      </c>
      <c r="L61" s="101"/>
    </row>
    <row r="62" spans="2:47" s="9" customFormat="1" ht="19.899999999999999" customHeight="1">
      <c r="B62" s="101"/>
      <c r="D62" s="102" t="s">
        <v>511</v>
      </c>
      <c r="E62" s="103"/>
      <c r="F62" s="103"/>
      <c r="G62" s="103"/>
      <c r="H62" s="103"/>
      <c r="I62" s="103"/>
      <c r="J62" s="104">
        <f>J91</f>
        <v>0</v>
      </c>
      <c r="L62" s="101"/>
    </row>
    <row r="63" spans="2:47" s="1" customFormat="1" ht="21.75" customHeight="1">
      <c r="B63" s="30"/>
      <c r="L63" s="30"/>
    </row>
    <row r="64" spans="2:47" s="1" customFormat="1" ht="6.95" customHeight="1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0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0"/>
    </row>
    <row r="69" spans="2:12" s="1" customFormat="1" ht="24.95" customHeight="1">
      <c r="B69" s="30"/>
      <c r="C69" s="19" t="s">
        <v>101</v>
      </c>
      <c r="L69" s="30"/>
    </row>
    <row r="70" spans="2:12" s="1" customFormat="1" ht="6.95" customHeight="1">
      <c r="B70" s="30"/>
      <c r="L70" s="30"/>
    </row>
    <row r="71" spans="2:12" s="1" customFormat="1" ht="12" customHeight="1">
      <c r="B71" s="30"/>
      <c r="C71" s="25" t="s">
        <v>16</v>
      </c>
      <c r="L71" s="30"/>
    </row>
    <row r="72" spans="2:12" s="1" customFormat="1" ht="16.5" customHeight="1">
      <c r="B72" s="30"/>
      <c r="E72" s="281" t="str">
        <f>E7</f>
        <v>Starohorská cesta - SO-102</v>
      </c>
      <c r="F72" s="282"/>
      <c r="G72" s="282"/>
      <c r="H72" s="282"/>
      <c r="L72" s="30"/>
    </row>
    <row r="73" spans="2:12" s="1" customFormat="1" ht="12" customHeight="1">
      <c r="B73" s="30"/>
      <c r="C73" s="25" t="s">
        <v>87</v>
      </c>
      <c r="L73" s="30"/>
    </row>
    <row r="74" spans="2:12" s="1" customFormat="1" ht="16.5" customHeight="1">
      <c r="B74" s="30"/>
      <c r="E74" s="253" t="str">
        <f>E9</f>
        <v>VON - Vedlejší a ostatní náklady</v>
      </c>
      <c r="F74" s="280"/>
      <c r="G74" s="280"/>
      <c r="H74" s="280"/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5" t="s">
        <v>21</v>
      </c>
      <c r="F76" s="23" t="str">
        <f>F12</f>
        <v xml:space="preserve"> </v>
      </c>
      <c r="I76" s="25" t="s">
        <v>23</v>
      </c>
      <c r="J76" s="46" t="str">
        <f>IF(J12="","",J12)</f>
        <v>17. 5. 2023</v>
      </c>
      <c r="L76" s="30"/>
    </row>
    <row r="77" spans="2:12" s="1" customFormat="1" ht="6.95" customHeight="1">
      <c r="B77" s="30"/>
      <c r="L77" s="30"/>
    </row>
    <row r="78" spans="2:12" s="1" customFormat="1" ht="25.7" customHeight="1">
      <c r="B78" s="30"/>
      <c r="C78" s="25" t="s">
        <v>25</v>
      </c>
      <c r="F78" s="23" t="str">
        <f>E15</f>
        <v>ČR-SPÚ, Pobočka Tábor</v>
      </c>
      <c r="I78" s="25" t="s">
        <v>31</v>
      </c>
      <c r="J78" s="28" t="str">
        <f>E21</f>
        <v>Agroprojekce Litomyšl, s.r.o.</v>
      </c>
      <c r="L78" s="30"/>
    </row>
    <row r="79" spans="2:12" s="1" customFormat="1" ht="15.2" customHeight="1">
      <c r="B79" s="30"/>
      <c r="C79" s="25" t="s">
        <v>29</v>
      </c>
      <c r="F79" s="23" t="str">
        <f>IF(E18="","",E18)</f>
        <v>Vyplň údaj</v>
      </c>
      <c r="I79" s="25" t="s">
        <v>34</v>
      </c>
      <c r="J79" s="28" t="str">
        <f>E24</f>
        <v xml:space="preserve"> </v>
      </c>
      <c r="L79" s="30"/>
    </row>
    <row r="80" spans="2:12" s="1" customFormat="1" ht="10.35" customHeight="1">
      <c r="B80" s="30"/>
      <c r="L80" s="30"/>
    </row>
    <row r="81" spans="2:65" s="10" customFormat="1" ht="29.25" customHeight="1">
      <c r="B81" s="105"/>
      <c r="C81" s="106" t="s">
        <v>102</v>
      </c>
      <c r="D81" s="107" t="s">
        <v>56</v>
      </c>
      <c r="E81" s="107" t="s">
        <v>52</v>
      </c>
      <c r="F81" s="107" t="s">
        <v>53</v>
      </c>
      <c r="G81" s="107" t="s">
        <v>103</v>
      </c>
      <c r="H81" s="107" t="s">
        <v>104</v>
      </c>
      <c r="I81" s="107" t="s">
        <v>105</v>
      </c>
      <c r="J81" s="107" t="s">
        <v>91</v>
      </c>
      <c r="K81" s="108" t="s">
        <v>106</v>
      </c>
      <c r="L81" s="105"/>
      <c r="M81" s="52" t="s">
        <v>19</v>
      </c>
      <c r="N81" s="53" t="s">
        <v>41</v>
      </c>
      <c r="O81" s="53" t="s">
        <v>107</v>
      </c>
      <c r="P81" s="53" t="s">
        <v>108</v>
      </c>
      <c r="Q81" s="53" t="s">
        <v>109</v>
      </c>
      <c r="R81" s="53" t="s">
        <v>110</v>
      </c>
      <c r="S81" s="53" t="s">
        <v>111</v>
      </c>
      <c r="T81" s="54" t="s">
        <v>112</v>
      </c>
    </row>
    <row r="82" spans="2:65" s="1" customFormat="1" ht="22.9" customHeight="1">
      <c r="B82" s="30"/>
      <c r="C82" s="57" t="s">
        <v>113</v>
      </c>
      <c r="J82" s="109">
        <f>BK82</f>
        <v>0</v>
      </c>
      <c r="L82" s="30"/>
      <c r="M82" s="55"/>
      <c r="N82" s="47"/>
      <c r="O82" s="47"/>
      <c r="P82" s="110">
        <f>P83</f>
        <v>0</v>
      </c>
      <c r="Q82" s="47"/>
      <c r="R82" s="110">
        <f>R83</f>
        <v>0</v>
      </c>
      <c r="S82" s="47"/>
      <c r="T82" s="111">
        <f>T83</f>
        <v>0</v>
      </c>
      <c r="AT82" s="15" t="s">
        <v>70</v>
      </c>
      <c r="AU82" s="15" t="s">
        <v>92</v>
      </c>
      <c r="BK82" s="112">
        <f>BK83</f>
        <v>0</v>
      </c>
    </row>
    <row r="83" spans="2:65" s="11" customFormat="1" ht="25.9" customHeight="1">
      <c r="B83" s="113"/>
      <c r="D83" s="114" t="s">
        <v>70</v>
      </c>
      <c r="E83" s="115" t="s">
        <v>512</v>
      </c>
      <c r="F83" s="115" t="s">
        <v>513</v>
      </c>
      <c r="I83" s="116"/>
      <c r="J83" s="117">
        <f>BK83</f>
        <v>0</v>
      </c>
      <c r="L83" s="113"/>
      <c r="M83" s="118"/>
      <c r="P83" s="119">
        <f>P84+P91</f>
        <v>0</v>
      </c>
      <c r="R83" s="119">
        <f>R84+R91</f>
        <v>0</v>
      </c>
      <c r="T83" s="120">
        <f>T84+T91</f>
        <v>0</v>
      </c>
      <c r="AR83" s="114" t="s">
        <v>149</v>
      </c>
      <c r="AT83" s="121" t="s">
        <v>70</v>
      </c>
      <c r="AU83" s="121" t="s">
        <v>71</v>
      </c>
      <c r="AY83" s="114" t="s">
        <v>116</v>
      </c>
      <c r="BK83" s="122">
        <f>BK84+BK91</f>
        <v>0</v>
      </c>
    </row>
    <row r="84" spans="2:65" s="11" customFormat="1" ht="22.9" customHeight="1">
      <c r="B84" s="113"/>
      <c r="D84" s="114" t="s">
        <v>70</v>
      </c>
      <c r="E84" s="123" t="s">
        <v>514</v>
      </c>
      <c r="F84" s="123" t="s">
        <v>515</v>
      </c>
      <c r="I84" s="116"/>
      <c r="J84" s="124">
        <f>BK84</f>
        <v>0</v>
      </c>
      <c r="L84" s="113"/>
      <c r="M84" s="118"/>
      <c r="P84" s="119">
        <f>SUM(P85:P90)</f>
        <v>0</v>
      </c>
      <c r="R84" s="119">
        <f>SUM(R85:R90)</f>
        <v>0</v>
      </c>
      <c r="T84" s="120">
        <f>SUM(T85:T90)</f>
        <v>0</v>
      </c>
      <c r="AR84" s="114" t="s">
        <v>149</v>
      </c>
      <c r="AT84" s="121" t="s">
        <v>70</v>
      </c>
      <c r="AU84" s="121" t="s">
        <v>79</v>
      </c>
      <c r="AY84" s="114" t="s">
        <v>116</v>
      </c>
      <c r="BK84" s="122">
        <f>SUM(BK85:BK90)</f>
        <v>0</v>
      </c>
    </row>
    <row r="85" spans="2:65" s="1" customFormat="1" ht="16.5" customHeight="1">
      <c r="B85" s="30"/>
      <c r="C85" s="125" t="s">
        <v>79</v>
      </c>
      <c r="D85" s="125" t="s">
        <v>118</v>
      </c>
      <c r="E85" s="126" t="s">
        <v>516</v>
      </c>
      <c r="F85" s="127" t="s">
        <v>517</v>
      </c>
      <c r="G85" s="128" t="s">
        <v>518</v>
      </c>
      <c r="H85" s="129">
        <v>1</v>
      </c>
      <c r="I85" s="130"/>
      <c r="J85" s="131">
        <f>ROUND(I85*H85,2)</f>
        <v>0</v>
      </c>
      <c r="K85" s="127" t="s">
        <v>19</v>
      </c>
      <c r="L85" s="30"/>
      <c r="M85" s="132" t="s">
        <v>19</v>
      </c>
      <c r="N85" s="133" t="s">
        <v>42</v>
      </c>
      <c r="P85" s="134">
        <f>O85*H85</f>
        <v>0</v>
      </c>
      <c r="Q85" s="134">
        <v>0</v>
      </c>
      <c r="R85" s="134">
        <f>Q85*H85</f>
        <v>0</v>
      </c>
      <c r="S85" s="134">
        <v>0</v>
      </c>
      <c r="T85" s="135">
        <f>S85*H85</f>
        <v>0</v>
      </c>
      <c r="AR85" s="136" t="s">
        <v>519</v>
      </c>
      <c r="AT85" s="136" t="s">
        <v>118</v>
      </c>
      <c r="AU85" s="136" t="s">
        <v>82</v>
      </c>
      <c r="AY85" s="15" t="s">
        <v>116</v>
      </c>
      <c r="BE85" s="137">
        <f>IF(N85="základní",J85,0)</f>
        <v>0</v>
      </c>
      <c r="BF85" s="137">
        <f>IF(N85="snížená",J85,0)</f>
        <v>0</v>
      </c>
      <c r="BG85" s="137">
        <f>IF(N85="zákl. přenesená",J85,0)</f>
        <v>0</v>
      </c>
      <c r="BH85" s="137">
        <f>IF(N85="sníž. přenesená",J85,0)</f>
        <v>0</v>
      </c>
      <c r="BI85" s="137">
        <f>IF(N85="nulová",J85,0)</f>
        <v>0</v>
      </c>
      <c r="BJ85" s="15" t="s">
        <v>79</v>
      </c>
      <c r="BK85" s="137">
        <f>ROUND(I85*H85,2)</f>
        <v>0</v>
      </c>
      <c r="BL85" s="15" t="s">
        <v>519</v>
      </c>
      <c r="BM85" s="136" t="s">
        <v>520</v>
      </c>
    </row>
    <row r="86" spans="2:65" s="1" customFormat="1" ht="11.25">
      <c r="B86" s="30"/>
      <c r="D86" s="138" t="s">
        <v>125</v>
      </c>
      <c r="F86" s="139" t="s">
        <v>521</v>
      </c>
      <c r="I86" s="140"/>
      <c r="L86" s="30"/>
      <c r="M86" s="141"/>
      <c r="T86" s="49"/>
      <c r="AT86" s="15" t="s">
        <v>125</v>
      </c>
      <c r="AU86" s="15" t="s">
        <v>82</v>
      </c>
    </row>
    <row r="87" spans="2:65" s="1" customFormat="1" ht="87.75">
      <c r="B87" s="30"/>
      <c r="D87" s="138" t="s">
        <v>136</v>
      </c>
      <c r="F87" s="151" t="s">
        <v>522</v>
      </c>
      <c r="I87" s="140"/>
      <c r="L87" s="30"/>
      <c r="M87" s="141"/>
      <c r="T87" s="49"/>
      <c r="AT87" s="15" t="s">
        <v>136</v>
      </c>
      <c r="AU87" s="15" t="s">
        <v>82</v>
      </c>
    </row>
    <row r="88" spans="2:65" s="1" customFormat="1" ht="16.5" customHeight="1">
      <c r="B88" s="30"/>
      <c r="C88" s="125" t="s">
        <v>82</v>
      </c>
      <c r="D88" s="125" t="s">
        <v>118</v>
      </c>
      <c r="E88" s="126" t="s">
        <v>523</v>
      </c>
      <c r="F88" s="127" t="s">
        <v>524</v>
      </c>
      <c r="G88" s="128" t="s">
        <v>518</v>
      </c>
      <c r="H88" s="129">
        <v>1</v>
      </c>
      <c r="I88" s="130"/>
      <c r="J88" s="131">
        <f>ROUND(I88*H88,2)</f>
        <v>0</v>
      </c>
      <c r="K88" s="127" t="s">
        <v>19</v>
      </c>
      <c r="L88" s="30"/>
      <c r="M88" s="132" t="s">
        <v>19</v>
      </c>
      <c r="N88" s="133" t="s">
        <v>42</v>
      </c>
      <c r="P88" s="134">
        <f>O88*H88</f>
        <v>0</v>
      </c>
      <c r="Q88" s="134">
        <v>0</v>
      </c>
      <c r="R88" s="134">
        <f>Q88*H88</f>
        <v>0</v>
      </c>
      <c r="S88" s="134">
        <v>0</v>
      </c>
      <c r="T88" s="135">
        <f>S88*H88</f>
        <v>0</v>
      </c>
      <c r="AR88" s="136" t="s">
        <v>519</v>
      </c>
      <c r="AT88" s="136" t="s">
        <v>118</v>
      </c>
      <c r="AU88" s="136" t="s">
        <v>82</v>
      </c>
      <c r="AY88" s="15" t="s">
        <v>116</v>
      </c>
      <c r="BE88" s="137">
        <f>IF(N88="základní",J88,0)</f>
        <v>0</v>
      </c>
      <c r="BF88" s="137">
        <f>IF(N88="snížená",J88,0)</f>
        <v>0</v>
      </c>
      <c r="BG88" s="137">
        <f>IF(N88="zákl. přenesená",J88,0)</f>
        <v>0</v>
      </c>
      <c r="BH88" s="137">
        <f>IF(N88="sníž. přenesená",J88,0)</f>
        <v>0</v>
      </c>
      <c r="BI88" s="137">
        <f>IF(N88="nulová",J88,0)</f>
        <v>0</v>
      </c>
      <c r="BJ88" s="15" t="s">
        <v>79</v>
      </c>
      <c r="BK88" s="137">
        <f>ROUND(I88*H88,2)</f>
        <v>0</v>
      </c>
      <c r="BL88" s="15" t="s">
        <v>519</v>
      </c>
      <c r="BM88" s="136" t="s">
        <v>525</v>
      </c>
    </row>
    <row r="89" spans="2:65" s="1" customFormat="1" ht="11.25">
      <c r="B89" s="30"/>
      <c r="D89" s="138" t="s">
        <v>125</v>
      </c>
      <c r="F89" s="139" t="s">
        <v>524</v>
      </c>
      <c r="I89" s="140"/>
      <c r="L89" s="30"/>
      <c r="M89" s="141"/>
      <c r="T89" s="49"/>
      <c r="AT89" s="15" t="s">
        <v>125</v>
      </c>
      <c r="AU89" s="15" t="s">
        <v>82</v>
      </c>
    </row>
    <row r="90" spans="2:65" s="1" customFormat="1" ht="19.5">
      <c r="B90" s="30"/>
      <c r="D90" s="138" t="s">
        <v>136</v>
      </c>
      <c r="F90" s="151" t="s">
        <v>526</v>
      </c>
      <c r="I90" s="140"/>
      <c r="L90" s="30"/>
      <c r="M90" s="141"/>
      <c r="T90" s="49"/>
      <c r="AT90" s="15" t="s">
        <v>136</v>
      </c>
      <c r="AU90" s="15" t="s">
        <v>82</v>
      </c>
    </row>
    <row r="91" spans="2:65" s="11" customFormat="1" ht="22.9" customHeight="1">
      <c r="B91" s="113"/>
      <c r="D91" s="114" t="s">
        <v>70</v>
      </c>
      <c r="E91" s="123" t="s">
        <v>527</v>
      </c>
      <c r="F91" s="123" t="s">
        <v>528</v>
      </c>
      <c r="I91" s="116"/>
      <c r="J91" s="124">
        <f>BK91</f>
        <v>0</v>
      </c>
      <c r="L91" s="113"/>
      <c r="M91" s="118"/>
      <c r="P91" s="119">
        <f>SUM(P92:P109)</f>
        <v>0</v>
      </c>
      <c r="R91" s="119">
        <f>SUM(R92:R109)</f>
        <v>0</v>
      </c>
      <c r="T91" s="120">
        <f>SUM(T92:T109)</f>
        <v>0</v>
      </c>
      <c r="AR91" s="114" t="s">
        <v>149</v>
      </c>
      <c r="AT91" s="121" t="s">
        <v>70</v>
      </c>
      <c r="AU91" s="121" t="s">
        <v>79</v>
      </c>
      <c r="AY91" s="114" t="s">
        <v>116</v>
      </c>
      <c r="BK91" s="122">
        <f>SUM(BK92:BK109)</f>
        <v>0</v>
      </c>
    </row>
    <row r="92" spans="2:65" s="1" customFormat="1" ht="24.2" customHeight="1">
      <c r="B92" s="30"/>
      <c r="C92" s="125" t="s">
        <v>138</v>
      </c>
      <c r="D92" s="125" t="s">
        <v>118</v>
      </c>
      <c r="E92" s="126" t="s">
        <v>529</v>
      </c>
      <c r="F92" s="127" t="s">
        <v>530</v>
      </c>
      <c r="G92" s="128" t="s">
        <v>518</v>
      </c>
      <c r="H92" s="129">
        <v>1</v>
      </c>
      <c r="I92" s="130"/>
      <c r="J92" s="131">
        <f>ROUND(I92*H92,2)</f>
        <v>0</v>
      </c>
      <c r="K92" s="127" t="s">
        <v>19</v>
      </c>
      <c r="L92" s="30"/>
      <c r="M92" s="132" t="s">
        <v>19</v>
      </c>
      <c r="N92" s="133" t="s">
        <v>42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5">
        <f>S92*H92</f>
        <v>0</v>
      </c>
      <c r="AR92" s="136" t="s">
        <v>519</v>
      </c>
      <c r="AT92" s="136" t="s">
        <v>118</v>
      </c>
      <c r="AU92" s="136" t="s">
        <v>82</v>
      </c>
      <c r="AY92" s="15" t="s">
        <v>116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5" t="s">
        <v>79</v>
      </c>
      <c r="BK92" s="137">
        <f>ROUND(I92*H92,2)</f>
        <v>0</v>
      </c>
      <c r="BL92" s="15" t="s">
        <v>519</v>
      </c>
      <c r="BM92" s="136" t="s">
        <v>531</v>
      </c>
    </row>
    <row r="93" spans="2:65" s="1" customFormat="1" ht="19.5">
      <c r="B93" s="30"/>
      <c r="D93" s="138" t="s">
        <v>125</v>
      </c>
      <c r="F93" s="139" t="s">
        <v>530</v>
      </c>
      <c r="I93" s="140"/>
      <c r="L93" s="30"/>
      <c r="M93" s="141"/>
      <c r="T93" s="49"/>
      <c r="AT93" s="15" t="s">
        <v>125</v>
      </c>
      <c r="AU93" s="15" t="s">
        <v>82</v>
      </c>
    </row>
    <row r="94" spans="2:65" s="1" customFormat="1" ht="19.5">
      <c r="B94" s="30"/>
      <c r="D94" s="138" t="s">
        <v>136</v>
      </c>
      <c r="F94" s="151" t="s">
        <v>532</v>
      </c>
      <c r="I94" s="140"/>
      <c r="L94" s="30"/>
      <c r="M94" s="141"/>
      <c r="T94" s="49"/>
      <c r="AT94" s="15" t="s">
        <v>136</v>
      </c>
      <c r="AU94" s="15" t="s">
        <v>82</v>
      </c>
    </row>
    <row r="95" spans="2:65" s="1" customFormat="1" ht="16.5" customHeight="1">
      <c r="B95" s="30"/>
      <c r="C95" s="125" t="s">
        <v>123</v>
      </c>
      <c r="D95" s="125" t="s">
        <v>118</v>
      </c>
      <c r="E95" s="126" t="s">
        <v>533</v>
      </c>
      <c r="F95" s="127" t="s">
        <v>534</v>
      </c>
      <c r="G95" s="128" t="s">
        <v>518</v>
      </c>
      <c r="H95" s="129">
        <v>1</v>
      </c>
      <c r="I95" s="130"/>
      <c r="J95" s="131">
        <f>ROUND(I95*H95,2)</f>
        <v>0</v>
      </c>
      <c r="K95" s="127" t="s">
        <v>19</v>
      </c>
      <c r="L95" s="30"/>
      <c r="M95" s="132" t="s">
        <v>19</v>
      </c>
      <c r="N95" s="133" t="s">
        <v>42</v>
      </c>
      <c r="P95" s="134">
        <f>O95*H95</f>
        <v>0</v>
      </c>
      <c r="Q95" s="134">
        <v>0</v>
      </c>
      <c r="R95" s="134">
        <f>Q95*H95</f>
        <v>0</v>
      </c>
      <c r="S95" s="134">
        <v>0</v>
      </c>
      <c r="T95" s="135">
        <f>S95*H95</f>
        <v>0</v>
      </c>
      <c r="AR95" s="136" t="s">
        <v>519</v>
      </c>
      <c r="AT95" s="136" t="s">
        <v>118</v>
      </c>
      <c r="AU95" s="136" t="s">
        <v>82</v>
      </c>
      <c r="AY95" s="15" t="s">
        <v>116</v>
      </c>
      <c r="BE95" s="137">
        <f>IF(N95="základní",J95,0)</f>
        <v>0</v>
      </c>
      <c r="BF95" s="137">
        <f>IF(N95="snížená",J95,0)</f>
        <v>0</v>
      </c>
      <c r="BG95" s="137">
        <f>IF(N95="zákl. přenesená",J95,0)</f>
        <v>0</v>
      </c>
      <c r="BH95" s="137">
        <f>IF(N95="sníž. přenesená",J95,0)</f>
        <v>0</v>
      </c>
      <c r="BI95" s="137">
        <f>IF(N95="nulová",J95,0)</f>
        <v>0</v>
      </c>
      <c r="BJ95" s="15" t="s">
        <v>79</v>
      </c>
      <c r="BK95" s="137">
        <f>ROUND(I95*H95,2)</f>
        <v>0</v>
      </c>
      <c r="BL95" s="15" t="s">
        <v>519</v>
      </c>
      <c r="BM95" s="136" t="s">
        <v>535</v>
      </c>
    </row>
    <row r="96" spans="2:65" s="1" customFormat="1" ht="11.25">
      <c r="B96" s="30"/>
      <c r="D96" s="138" t="s">
        <v>125</v>
      </c>
      <c r="F96" s="139" t="s">
        <v>534</v>
      </c>
      <c r="I96" s="140"/>
      <c r="L96" s="30"/>
      <c r="M96" s="141"/>
      <c r="T96" s="49"/>
      <c r="AT96" s="15" t="s">
        <v>125</v>
      </c>
      <c r="AU96" s="15" t="s">
        <v>82</v>
      </c>
    </row>
    <row r="97" spans="2:65" s="1" customFormat="1" ht="29.25">
      <c r="B97" s="30"/>
      <c r="D97" s="138" t="s">
        <v>136</v>
      </c>
      <c r="F97" s="151" t="s">
        <v>536</v>
      </c>
      <c r="I97" s="140"/>
      <c r="L97" s="30"/>
      <c r="M97" s="141"/>
      <c r="T97" s="49"/>
      <c r="AT97" s="15" t="s">
        <v>136</v>
      </c>
      <c r="AU97" s="15" t="s">
        <v>82</v>
      </c>
    </row>
    <row r="98" spans="2:65" s="1" customFormat="1" ht="16.5" customHeight="1">
      <c r="B98" s="30"/>
      <c r="C98" s="125" t="s">
        <v>149</v>
      </c>
      <c r="D98" s="125" t="s">
        <v>118</v>
      </c>
      <c r="E98" s="126" t="s">
        <v>537</v>
      </c>
      <c r="F98" s="127" t="s">
        <v>538</v>
      </c>
      <c r="G98" s="128" t="s">
        <v>518</v>
      </c>
      <c r="H98" s="129">
        <v>1</v>
      </c>
      <c r="I98" s="130"/>
      <c r="J98" s="131">
        <f>ROUND(I98*H98,2)</f>
        <v>0</v>
      </c>
      <c r="K98" s="127" t="s">
        <v>19</v>
      </c>
      <c r="L98" s="30"/>
      <c r="M98" s="132" t="s">
        <v>19</v>
      </c>
      <c r="N98" s="133" t="s">
        <v>42</v>
      </c>
      <c r="P98" s="134">
        <f>O98*H98</f>
        <v>0</v>
      </c>
      <c r="Q98" s="134">
        <v>0</v>
      </c>
      <c r="R98" s="134">
        <f>Q98*H98</f>
        <v>0</v>
      </c>
      <c r="S98" s="134">
        <v>0</v>
      </c>
      <c r="T98" s="135">
        <f>S98*H98</f>
        <v>0</v>
      </c>
      <c r="AR98" s="136" t="s">
        <v>519</v>
      </c>
      <c r="AT98" s="136" t="s">
        <v>118</v>
      </c>
      <c r="AU98" s="136" t="s">
        <v>82</v>
      </c>
      <c r="AY98" s="15" t="s">
        <v>116</v>
      </c>
      <c r="BE98" s="137">
        <f>IF(N98="základní",J98,0)</f>
        <v>0</v>
      </c>
      <c r="BF98" s="137">
        <f>IF(N98="snížená",J98,0)</f>
        <v>0</v>
      </c>
      <c r="BG98" s="137">
        <f>IF(N98="zákl. přenesená",J98,0)</f>
        <v>0</v>
      </c>
      <c r="BH98" s="137">
        <f>IF(N98="sníž. přenesená",J98,0)</f>
        <v>0</v>
      </c>
      <c r="BI98" s="137">
        <f>IF(N98="nulová",J98,0)</f>
        <v>0</v>
      </c>
      <c r="BJ98" s="15" t="s">
        <v>79</v>
      </c>
      <c r="BK98" s="137">
        <f>ROUND(I98*H98,2)</f>
        <v>0</v>
      </c>
      <c r="BL98" s="15" t="s">
        <v>519</v>
      </c>
      <c r="BM98" s="136" t="s">
        <v>539</v>
      </c>
    </row>
    <row r="99" spans="2:65" s="1" customFormat="1" ht="11.25">
      <c r="B99" s="30"/>
      <c r="D99" s="138" t="s">
        <v>125</v>
      </c>
      <c r="F99" s="139" t="s">
        <v>538</v>
      </c>
      <c r="I99" s="140"/>
      <c r="L99" s="30"/>
      <c r="M99" s="141"/>
      <c r="T99" s="49"/>
      <c r="AT99" s="15" t="s">
        <v>125</v>
      </c>
      <c r="AU99" s="15" t="s">
        <v>82</v>
      </c>
    </row>
    <row r="100" spans="2:65" s="1" customFormat="1" ht="39">
      <c r="B100" s="30"/>
      <c r="D100" s="138" t="s">
        <v>136</v>
      </c>
      <c r="F100" s="151" t="s">
        <v>540</v>
      </c>
      <c r="I100" s="140"/>
      <c r="L100" s="30"/>
      <c r="M100" s="141"/>
      <c r="T100" s="49"/>
      <c r="AT100" s="15" t="s">
        <v>136</v>
      </c>
      <c r="AU100" s="15" t="s">
        <v>82</v>
      </c>
    </row>
    <row r="101" spans="2:65" s="1" customFormat="1" ht="16.5" customHeight="1">
      <c r="B101" s="30"/>
      <c r="C101" s="125" t="s">
        <v>156</v>
      </c>
      <c r="D101" s="125" t="s">
        <v>118</v>
      </c>
      <c r="E101" s="126" t="s">
        <v>541</v>
      </c>
      <c r="F101" s="127" t="s">
        <v>542</v>
      </c>
      <c r="G101" s="128" t="s">
        <v>518</v>
      </c>
      <c r="H101" s="129">
        <v>1</v>
      </c>
      <c r="I101" s="130"/>
      <c r="J101" s="131">
        <f>ROUND(I101*H101,2)</f>
        <v>0</v>
      </c>
      <c r="K101" s="127" t="s">
        <v>19</v>
      </c>
      <c r="L101" s="30"/>
      <c r="M101" s="132" t="s">
        <v>19</v>
      </c>
      <c r="N101" s="133" t="s">
        <v>42</v>
      </c>
      <c r="P101" s="134">
        <f>O101*H101</f>
        <v>0</v>
      </c>
      <c r="Q101" s="134">
        <v>0</v>
      </c>
      <c r="R101" s="134">
        <f>Q101*H101</f>
        <v>0</v>
      </c>
      <c r="S101" s="134">
        <v>0</v>
      </c>
      <c r="T101" s="135">
        <f>S101*H101</f>
        <v>0</v>
      </c>
      <c r="AR101" s="136" t="s">
        <v>519</v>
      </c>
      <c r="AT101" s="136" t="s">
        <v>118</v>
      </c>
      <c r="AU101" s="136" t="s">
        <v>82</v>
      </c>
      <c r="AY101" s="15" t="s">
        <v>116</v>
      </c>
      <c r="BE101" s="137">
        <f>IF(N101="základní",J101,0)</f>
        <v>0</v>
      </c>
      <c r="BF101" s="137">
        <f>IF(N101="snížená",J101,0)</f>
        <v>0</v>
      </c>
      <c r="BG101" s="137">
        <f>IF(N101="zákl. přenesená",J101,0)</f>
        <v>0</v>
      </c>
      <c r="BH101" s="137">
        <f>IF(N101="sníž. přenesená",J101,0)</f>
        <v>0</v>
      </c>
      <c r="BI101" s="137">
        <f>IF(N101="nulová",J101,0)</f>
        <v>0</v>
      </c>
      <c r="BJ101" s="15" t="s">
        <v>79</v>
      </c>
      <c r="BK101" s="137">
        <f>ROUND(I101*H101,2)</f>
        <v>0</v>
      </c>
      <c r="BL101" s="15" t="s">
        <v>519</v>
      </c>
      <c r="BM101" s="136" t="s">
        <v>543</v>
      </c>
    </row>
    <row r="102" spans="2:65" s="1" customFormat="1" ht="11.25">
      <c r="B102" s="30"/>
      <c r="D102" s="138" t="s">
        <v>125</v>
      </c>
      <c r="F102" s="139" t="s">
        <v>542</v>
      </c>
      <c r="I102" s="140"/>
      <c r="L102" s="30"/>
      <c r="M102" s="141"/>
      <c r="T102" s="49"/>
      <c r="AT102" s="15" t="s">
        <v>125</v>
      </c>
      <c r="AU102" s="15" t="s">
        <v>82</v>
      </c>
    </row>
    <row r="103" spans="2:65" s="1" customFormat="1" ht="68.25">
      <c r="B103" s="30"/>
      <c r="D103" s="138" t="s">
        <v>136</v>
      </c>
      <c r="F103" s="151" t="s">
        <v>544</v>
      </c>
      <c r="I103" s="140"/>
      <c r="L103" s="30"/>
      <c r="M103" s="141"/>
      <c r="T103" s="49"/>
      <c r="AT103" s="15" t="s">
        <v>136</v>
      </c>
      <c r="AU103" s="15" t="s">
        <v>82</v>
      </c>
    </row>
    <row r="104" spans="2:65" s="1" customFormat="1" ht="16.5" customHeight="1">
      <c r="B104" s="30"/>
      <c r="C104" s="125" t="s">
        <v>164</v>
      </c>
      <c r="D104" s="125" t="s">
        <v>118</v>
      </c>
      <c r="E104" s="126" t="s">
        <v>545</v>
      </c>
      <c r="F104" s="127" t="s">
        <v>546</v>
      </c>
      <c r="G104" s="128" t="s">
        <v>518</v>
      </c>
      <c r="H104" s="129">
        <v>1</v>
      </c>
      <c r="I104" s="130"/>
      <c r="J104" s="131">
        <f>ROUND(I104*H104,2)</f>
        <v>0</v>
      </c>
      <c r="K104" s="127" t="s">
        <v>19</v>
      </c>
      <c r="L104" s="30"/>
      <c r="M104" s="132" t="s">
        <v>19</v>
      </c>
      <c r="N104" s="133" t="s">
        <v>42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36" t="s">
        <v>519</v>
      </c>
      <c r="AT104" s="136" t="s">
        <v>118</v>
      </c>
      <c r="AU104" s="136" t="s">
        <v>82</v>
      </c>
      <c r="AY104" s="15" t="s">
        <v>116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5" t="s">
        <v>79</v>
      </c>
      <c r="BK104" s="137">
        <f>ROUND(I104*H104,2)</f>
        <v>0</v>
      </c>
      <c r="BL104" s="15" t="s">
        <v>519</v>
      </c>
      <c r="BM104" s="136" t="s">
        <v>547</v>
      </c>
    </row>
    <row r="105" spans="2:65" s="1" customFormat="1" ht="11.25">
      <c r="B105" s="30"/>
      <c r="D105" s="138" t="s">
        <v>125</v>
      </c>
      <c r="F105" s="139" t="s">
        <v>548</v>
      </c>
      <c r="I105" s="140"/>
      <c r="L105" s="30"/>
      <c r="M105" s="141"/>
      <c r="T105" s="49"/>
      <c r="AT105" s="15" t="s">
        <v>125</v>
      </c>
      <c r="AU105" s="15" t="s">
        <v>82</v>
      </c>
    </row>
    <row r="106" spans="2:65" s="1" customFormat="1" ht="29.25">
      <c r="B106" s="30"/>
      <c r="D106" s="138" t="s">
        <v>136</v>
      </c>
      <c r="F106" s="151" t="s">
        <v>549</v>
      </c>
      <c r="I106" s="140"/>
      <c r="L106" s="30"/>
      <c r="M106" s="141"/>
      <c r="T106" s="49"/>
      <c r="AT106" s="15" t="s">
        <v>136</v>
      </c>
      <c r="AU106" s="15" t="s">
        <v>82</v>
      </c>
    </row>
    <row r="107" spans="2:65" s="1" customFormat="1" ht="16.5" customHeight="1">
      <c r="B107" s="30"/>
      <c r="C107" s="125" t="s">
        <v>171</v>
      </c>
      <c r="D107" s="125" t="s">
        <v>118</v>
      </c>
      <c r="E107" s="126" t="s">
        <v>550</v>
      </c>
      <c r="F107" s="127" t="s">
        <v>551</v>
      </c>
      <c r="G107" s="128" t="s">
        <v>518</v>
      </c>
      <c r="H107" s="129">
        <v>1</v>
      </c>
      <c r="I107" s="130"/>
      <c r="J107" s="131">
        <f>ROUND(I107*H107,2)</f>
        <v>0</v>
      </c>
      <c r="K107" s="127" t="s">
        <v>19</v>
      </c>
      <c r="L107" s="30"/>
      <c r="M107" s="132" t="s">
        <v>19</v>
      </c>
      <c r="N107" s="133" t="s">
        <v>42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5">
        <f>S107*H107</f>
        <v>0</v>
      </c>
      <c r="AR107" s="136" t="s">
        <v>519</v>
      </c>
      <c r="AT107" s="136" t="s">
        <v>118</v>
      </c>
      <c r="AU107" s="136" t="s">
        <v>82</v>
      </c>
      <c r="AY107" s="15" t="s">
        <v>116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5" t="s">
        <v>79</v>
      </c>
      <c r="BK107" s="137">
        <f>ROUND(I107*H107,2)</f>
        <v>0</v>
      </c>
      <c r="BL107" s="15" t="s">
        <v>519</v>
      </c>
      <c r="BM107" s="136" t="s">
        <v>552</v>
      </c>
    </row>
    <row r="108" spans="2:65" s="1" customFormat="1" ht="11.25">
      <c r="B108" s="30"/>
      <c r="D108" s="138" t="s">
        <v>125</v>
      </c>
      <c r="F108" s="139" t="s">
        <v>551</v>
      </c>
      <c r="I108" s="140"/>
      <c r="L108" s="30"/>
      <c r="M108" s="141"/>
      <c r="T108" s="49"/>
      <c r="AT108" s="15" t="s">
        <v>125</v>
      </c>
      <c r="AU108" s="15" t="s">
        <v>82</v>
      </c>
    </row>
    <row r="109" spans="2:65" s="1" customFormat="1" ht="39">
      <c r="B109" s="30"/>
      <c r="D109" s="138" t="s">
        <v>136</v>
      </c>
      <c r="F109" s="151" t="s">
        <v>553</v>
      </c>
      <c r="I109" s="140"/>
      <c r="L109" s="30"/>
      <c r="M109" s="162"/>
      <c r="N109" s="163"/>
      <c r="O109" s="163"/>
      <c r="P109" s="163"/>
      <c r="Q109" s="163"/>
      <c r="R109" s="163"/>
      <c r="S109" s="163"/>
      <c r="T109" s="164"/>
      <c r="AT109" s="15" t="s">
        <v>136</v>
      </c>
      <c r="AU109" s="15" t="s">
        <v>82</v>
      </c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0"/>
    </row>
  </sheetData>
  <sheetProtection algorithmName="SHA-512" hashValue="wtoBNghJ4VbNpiOIm6jDb3X1zlKG+IKsiT6S8eeS1WN/rVE3LKPsiGTxuKpY9KKl63DrIDvxxv/+kdV6S3nGdA==" saltValue="q1i+O1wzpcyv6swiQ2W4WfB1452cwTJH/BDgazZlWytAS8Mg26NCGkHnupUWQIct8kgid3j3o5o7gMBWeDBluA==" spinCount="100000" sheet="1" objects="1" scenarios="1" formatColumns="0" formatRows="0" autoFilter="0"/>
  <autoFilter ref="C81:K109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65" customWidth="1"/>
    <col min="2" max="2" width="1.6640625" style="165" customWidth="1"/>
    <col min="3" max="4" width="5" style="165" customWidth="1"/>
    <col min="5" max="5" width="11.6640625" style="165" customWidth="1"/>
    <col min="6" max="6" width="9.1640625" style="165" customWidth="1"/>
    <col min="7" max="7" width="5" style="165" customWidth="1"/>
    <col min="8" max="8" width="77.83203125" style="165" customWidth="1"/>
    <col min="9" max="10" width="20" style="165" customWidth="1"/>
    <col min="11" max="11" width="1.6640625" style="165" customWidth="1"/>
  </cols>
  <sheetData>
    <row r="1" spans="2:11" customFormat="1" ht="37.5" customHeight="1"/>
    <row r="2" spans="2:11" customFormat="1" ht="7.5" customHeight="1">
      <c r="B2" s="166"/>
      <c r="C2" s="167"/>
      <c r="D2" s="167"/>
      <c r="E2" s="167"/>
      <c r="F2" s="167"/>
      <c r="G2" s="167"/>
      <c r="H2" s="167"/>
      <c r="I2" s="167"/>
      <c r="J2" s="167"/>
      <c r="K2" s="168"/>
    </row>
    <row r="3" spans="2:11" s="13" customFormat="1" ht="45" customHeight="1">
      <c r="B3" s="169"/>
      <c r="C3" s="285" t="s">
        <v>554</v>
      </c>
      <c r="D3" s="285"/>
      <c r="E3" s="285"/>
      <c r="F3" s="285"/>
      <c r="G3" s="285"/>
      <c r="H3" s="285"/>
      <c r="I3" s="285"/>
      <c r="J3" s="285"/>
      <c r="K3" s="170"/>
    </row>
    <row r="4" spans="2:11" customFormat="1" ht="25.5" customHeight="1">
      <c r="B4" s="171"/>
      <c r="C4" s="286" t="s">
        <v>555</v>
      </c>
      <c r="D4" s="286"/>
      <c r="E4" s="286"/>
      <c r="F4" s="286"/>
      <c r="G4" s="286"/>
      <c r="H4" s="286"/>
      <c r="I4" s="286"/>
      <c r="J4" s="286"/>
      <c r="K4" s="172"/>
    </row>
    <row r="5" spans="2:11" customFormat="1" ht="5.25" customHeight="1">
      <c r="B5" s="171"/>
      <c r="C5" s="173"/>
      <c r="D5" s="173"/>
      <c r="E5" s="173"/>
      <c r="F5" s="173"/>
      <c r="G5" s="173"/>
      <c r="H5" s="173"/>
      <c r="I5" s="173"/>
      <c r="J5" s="173"/>
      <c r="K5" s="172"/>
    </row>
    <row r="6" spans="2:11" customFormat="1" ht="15" customHeight="1">
      <c r="B6" s="171"/>
      <c r="C6" s="284" t="s">
        <v>556</v>
      </c>
      <c r="D6" s="284"/>
      <c r="E6" s="284"/>
      <c r="F6" s="284"/>
      <c r="G6" s="284"/>
      <c r="H6" s="284"/>
      <c r="I6" s="284"/>
      <c r="J6" s="284"/>
      <c r="K6" s="172"/>
    </row>
    <row r="7" spans="2:11" customFormat="1" ht="15" customHeight="1">
      <c r="B7" s="175"/>
      <c r="C7" s="284" t="s">
        <v>557</v>
      </c>
      <c r="D7" s="284"/>
      <c r="E7" s="284"/>
      <c r="F7" s="284"/>
      <c r="G7" s="284"/>
      <c r="H7" s="284"/>
      <c r="I7" s="284"/>
      <c r="J7" s="284"/>
      <c r="K7" s="172"/>
    </row>
    <row r="8" spans="2:11" customFormat="1" ht="12.75" customHeight="1">
      <c r="B8" s="175"/>
      <c r="C8" s="174"/>
      <c r="D8" s="174"/>
      <c r="E8" s="174"/>
      <c r="F8" s="174"/>
      <c r="G8" s="174"/>
      <c r="H8" s="174"/>
      <c r="I8" s="174"/>
      <c r="J8" s="174"/>
      <c r="K8" s="172"/>
    </row>
    <row r="9" spans="2:11" customFormat="1" ht="15" customHeight="1">
      <c r="B9" s="175"/>
      <c r="C9" s="284" t="s">
        <v>558</v>
      </c>
      <c r="D9" s="284"/>
      <c r="E9" s="284"/>
      <c r="F9" s="284"/>
      <c r="G9" s="284"/>
      <c r="H9" s="284"/>
      <c r="I9" s="284"/>
      <c r="J9" s="284"/>
      <c r="K9" s="172"/>
    </row>
    <row r="10" spans="2:11" customFormat="1" ht="15" customHeight="1">
      <c r="B10" s="175"/>
      <c r="C10" s="174"/>
      <c r="D10" s="284" t="s">
        <v>559</v>
      </c>
      <c r="E10" s="284"/>
      <c r="F10" s="284"/>
      <c r="G10" s="284"/>
      <c r="H10" s="284"/>
      <c r="I10" s="284"/>
      <c r="J10" s="284"/>
      <c r="K10" s="172"/>
    </row>
    <row r="11" spans="2:11" customFormat="1" ht="15" customHeight="1">
      <c r="B11" s="175"/>
      <c r="C11" s="176"/>
      <c r="D11" s="284" t="s">
        <v>560</v>
      </c>
      <c r="E11" s="284"/>
      <c r="F11" s="284"/>
      <c r="G11" s="284"/>
      <c r="H11" s="284"/>
      <c r="I11" s="284"/>
      <c r="J11" s="284"/>
      <c r="K11" s="172"/>
    </row>
    <row r="12" spans="2:11" customFormat="1" ht="15" customHeight="1">
      <c r="B12" s="175"/>
      <c r="C12" s="176"/>
      <c r="D12" s="174"/>
      <c r="E12" s="174"/>
      <c r="F12" s="174"/>
      <c r="G12" s="174"/>
      <c r="H12" s="174"/>
      <c r="I12" s="174"/>
      <c r="J12" s="174"/>
      <c r="K12" s="172"/>
    </row>
    <row r="13" spans="2:11" customFormat="1" ht="15" customHeight="1">
      <c r="B13" s="175"/>
      <c r="C13" s="176"/>
      <c r="D13" s="177" t="s">
        <v>561</v>
      </c>
      <c r="E13" s="174"/>
      <c r="F13" s="174"/>
      <c r="G13" s="174"/>
      <c r="H13" s="174"/>
      <c r="I13" s="174"/>
      <c r="J13" s="174"/>
      <c r="K13" s="172"/>
    </row>
    <row r="14" spans="2:11" customFormat="1" ht="12.75" customHeight="1">
      <c r="B14" s="175"/>
      <c r="C14" s="176"/>
      <c r="D14" s="176"/>
      <c r="E14" s="176"/>
      <c r="F14" s="176"/>
      <c r="G14" s="176"/>
      <c r="H14" s="176"/>
      <c r="I14" s="176"/>
      <c r="J14" s="176"/>
      <c r="K14" s="172"/>
    </row>
    <row r="15" spans="2:11" customFormat="1" ht="15" customHeight="1">
      <c r="B15" s="175"/>
      <c r="C15" s="176"/>
      <c r="D15" s="284" t="s">
        <v>562</v>
      </c>
      <c r="E15" s="284"/>
      <c r="F15" s="284"/>
      <c r="G15" s="284"/>
      <c r="H15" s="284"/>
      <c r="I15" s="284"/>
      <c r="J15" s="284"/>
      <c r="K15" s="172"/>
    </row>
    <row r="16" spans="2:11" customFormat="1" ht="15" customHeight="1">
      <c r="B16" s="175"/>
      <c r="C16" s="176"/>
      <c r="D16" s="284" t="s">
        <v>563</v>
      </c>
      <c r="E16" s="284"/>
      <c r="F16" s="284"/>
      <c r="G16" s="284"/>
      <c r="H16" s="284"/>
      <c r="I16" s="284"/>
      <c r="J16" s="284"/>
      <c r="K16" s="172"/>
    </row>
    <row r="17" spans="2:11" customFormat="1" ht="15" customHeight="1">
      <c r="B17" s="175"/>
      <c r="C17" s="176"/>
      <c r="D17" s="284" t="s">
        <v>564</v>
      </c>
      <c r="E17" s="284"/>
      <c r="F17" s="284"/>
      <c r="G17" s="284"/>
      <c r="H17" s="284"/>
      <c r="I17" s="284"/>
      <c r="J17" s="284"/>
      <c r="K17" s="172"/>
    </row>
    <row r="18" spans="2:11" customFormat="1" ht="15" customHeight="1">
      <c r="B18" s="175"/>
      <c r="C18" s="176"/>
      <c r="D18" s="176"/>
      <c r="E18" s="178" t="s">
        <v>78</v>
      </c>
      <c r="F18" s="284" t="s">
        <v>565</v>
      </c>
      <c r="G18" s="284"/>
      <c r="H18" s="284"/>
      <c r="I18" s="284"/>
      <c r="J18" s="284"/>
      <c r="K18" s="172"/>
    </row>
    <row r="19" spans="2:11" customFormat="1" ht="15" customHeight="1">
      <c r="B19" s="175"/>
      <c r="C19" s="176"/>
      <c r="D19" s="176"/>
      <c r="E19" s="178" t="s">
        <v>566</v>
      </c>
      <c r="F19" s="284" t="s">
        <v>567</v>
      </c>
      <c r="G19" s="284"/>
      <c r="H19" s="284"/>
      <c r="I19" s="284"/>
      <c r="J19" s="284"/>
      <c r="K19" s="172"/>
    </row>
    <row r="20" spans="2:11" customFormat="1" ht="15" customHeight="1">
      <c r="B20" s="175"/>
      <c r="C20" s="176"/>
      <c r="D20" s="176"/>
      <c r="E20" s="178" t="s">
        <v>568</v>
      </c>
      <c r="F20" s="284" t="s">
        <v>569</v>
      </c>
      <c r="G20" s="284"/>
      <c r="H20" s="284"/>
      <c r="I20" s="284"/>
      <c r="J20" s="284"/>
      <c r="K20" s="172"/>
    </row>
    <row r="21" spans="2:11" customFormat="1" ht="15" customHeight="1">
      <c r="B21" s="175"/>
      <c r="C21" s="176"/>
      <c r="D21" s="176"/>
      <c r="E21" s="178" t="s">
        <v>83</v>
      </c>
      <c r="F21" s="284" t="s">
        <v>84</v>
      </c>
      <c r="G21" s="284"/>
      <c r="H21" s="284"/>
      <c r="I21" s="284"/>
      <c r="J21" s="284"/>
      <c r="K21" s="172"/>
    </row>
    <row r="22" spans="2:11" customFormat="1" ht="15" customHeight="1">
      <c r="B22" s="175"/>
      <c r="C22" s="176"/>
      <c r="D22" s="176"/>
      <c r="E22" s="178" t="s">
        <v>570</v>
      </c>
      <c r="F22" s="284" t="s">
        <v>571</v>
      </c>
      <c r="G22" s="284"/>
      <c r="H22" s="284"/>
      <c r="I22" s="284"/>
      <c r="J22" s="284"/>
      <c r="K22" s="172"/>
    </row>
    <row r="23" spans="2:11" customFormat="1" ht="15" customHeight="1">
      <c r="B23" s="175"/>
      <c r="C23" s="176"/>
      <c r="D23" s="176"/>
      <c r="E23" s="178" t="s">
        <v>572</v>
      </c>
      <c r="F23" s="284" t="s">
        <v>573</v>
      </c>
      <c r="G23" s="284"/>
      <c r="H23" s="284"/>
      <c r="I23" s="284"/>
      <c r="J23" s="284"/>
      <c r="K23" s="172"/>
    </row>
    <row r="24" spans="2:11" customFormat="1" ht="12.75" customHeight="1">
      <c r="B24" s="175"/>
      <c r="C24" s="176"/>
      <c r="D24" s="176"/>
      <c r="E24" s="176"/>
      <c r="F24" s="176"/>
      <c r="G24" s="176"/>
      <c r="H24" s="176"/>
      <c r="I24" s="176"/>
      <c r="J24" s="176"/>
      <c r="K24" s="172"/>
    </row>
    <row r="25" spans="2:11" customFormat="1" ht="15" customHeight="1">
      <c r="B25" s="175"/>
      <c r="C25" s="284" t="s">
        <v>574</v>
      </c>
      <c r="D25" s="284"/>
      <c r="E25" s="284"/>
      <c r="F25" s="284"/>
      <c r="G25" s="284"/>
      <c r="H25" s="284"/>
      <c r="I25" s="284"/>
      <c r="J25" s="284"/>
      <c r="K25" s="172"/>
    </row>
    <row r="26" spans="2:11" customFormat="1" ht="15" customHeight="1">
      <c r="B26" s="175"/>
      <c r="C26" s="284" t="s">
        <v>575</v>
      </c>
      <c r="D26" s="284"/>
      <c r="E26" s="284"/>
      <c r="F26" s="284"/>
      <c r="G26" s="284"/>
      <c r="H26" s="284"/>
      <c r="I26" s="284"/>
      <c r="J26" s="284"/>
      <c r="K26" s="172"/>
    </row>
    <row r="27" spans="2:11" customFormat="1" ht="15" customHeight="1">
      <c r="B27" s="175"/>
      <c r="C27" s="174"/>
      <c r="D27" s="284" t="s">
        <v>576</v>
      </c>
      <c r="E27" s="284"/>
      <c r="F27" s="284"/>
      <c r="G27" s="284"/>
      <c r="H27" s="284"/>
      <c r="I27" s="284"/>
      <c r="J27" s="284"/>
      <c r="K27" s="172"/>
    </row>
    <row r="28" spans="2:11" customFormat="1" ht="15" customHeight="1">
      <c r="B28" s="175"/>
      <c r="C28" s="176"/>
      <c r="D28" s="284" t="s">
        <v>577</v>
      </c>
      <c r="E28" s="284"/>
      <c r="F28" s="284"/>
      <c r="G28" s="284"/>
      <c r="H28" s="284"/>
      <c r="I28" s="284"/>
      <c r="J28" s="284"/>
      <c r="K28" s="172"/>
    </row>
    <row r="29" spans="2:11" customFormat="1" ht="12.75" customHeight="1">
      <c r="B29" s="175"/>
      <c r="C29" s="176"/>
      <c r="D29" s="176"/>
      <c r="E29" s="176"/>
      <c r="F29" s="176"/>
      <c r="G29" s="176"/>
      <c r="H29" s="176"/>
      <c r="I29" s="176"/>
      <c r="J29" s="176"/>
      <c r="K29" s="172"/>
    </row>
    <row r="30" spans="2:11" customFormat="1" ht="15" customHeight="1">
      <c r="B30" s="175"/>
      <c r="C30" s="176"/>
      <c r="D30" s="284" t="s">
        <v>578</v>
      </c>
      <c r="E30" s="284"/>
      <c r="F30" s="284"/>
      <c r="G30" s="284"/>
      <c r="H30" s="284"/>
      <c r="I30" s="284"/>
      <c r="J30" s="284"/>
      <c r="K30" s="172"/>
    </row>
    <row r="31" spans="2:11" customFormat="1" ht="15" customHeight="1">
      <c r="B31" s="175"/>
      <c r="C31" s="176"/>
      <c r="D31" s="284" t="s">
        <v>579</v>
      </c>
      <c r="E31" s="284"/>
      <c r="F31" s="284"/>
      <c r="G31" s="284"/>
      <c r="H31" s="284"/>
      <c r="I31" s="284"/>
      <c r="J31" s="284"/>
      <c r="K31" s="172"/>
    </row>
    <row r="32" spans="2:11" customFormat="1" ht="12.75" customHeight="1">
      <c r="B32" s="175"/>
      <c r="C32" s="176"/>
      <c r="D32" s="176"/>
      <c r="E32" s="176"/>
      <c r="F32" s="176"/>
      <c r="G32" s="176"/>
      <c r="H32" s="176"/>
      <c r="I32" s="176"/>
      <c r="J32" s="176"/>
      <c r="K32" s="172"/>
    </row>
    <row r="33" spans="2:11" customFormat="1" ht="15" customHeight="1">
      <c r="B33" s="175"/>
      <c r="C33" s="176"/>
      <c r="D33" s="284" t="s">
        <v>580</v>
      </c>
      <c r="E33" s="284"/>
      <c r="F33" s="284"/>
      <c r="G33" s="284"/>
      <c r="H33" s="284"/>
      <c r="I33" s="284"/>
      <c r="J33" s="284"/>
      <c r="K33" s="172"/>
    </row>
    <row r="34" spans="2:11" customFormat="1" ht="15" customHeight="1">
      <c r="B34" s="175"/>
      <c r="C34" s="176"/>
      <c r="D34" s="284" t="s">
        <v>581</v>
      </c>
      <c r="E34" s="284"/>
      <c r="F34" s="284"/>
      <c r="G34" s="284"/>
      <c r="H34" s="284"/>
      <c r="I34" s="284"/>
      <c r="J34" s="284"/>
      <c r="K34" s="172"/>
    </row>
    <row r="35" spans="2:11" customFormat="1" ht="15" customHeight="1">
      <c r="B35" s="175"/>
      <c r="C35" s="176"/>
      <c r="D35" s="284" t="s">
        <v>582</v>
      </c>
      <c r="E35" s="284"/>
      <c r="F35" s="284"/>
      <c r="G35" s="284"/>
      <c r="H35" s="284"/>
      <c r="I35" s="284"/>
      <c r="J35" s="284"/>
      <c r="K35" s="172"/>
    </row>
    <row r="36" spans="2:11" customFormat="1" ht="15" customHeight="1">
      <c r="B36" s="175"/>
      <c r="C36" s="176"/>
      <c r="D36" s="174"/>
      <c r="E36" s="177" t="s">
        <v>102</v>
      </c>
      <c r="F36" s="174"/>
      <c r="G36" s="284" t="s">
        <v>583</v>
      </c>
      <c r="H36" s="284"/>
      <c r="I36" s="284"/>
      <c r="J36" s="284"/>
      <c r="K36" s="172"/>
    </row>
    <row r="37" spans="2:11" customFormat="1" ht="30.75" customHeight="1">
      <c r="B37" s="175"/>
      <c r="C37" s="176"/>
      <c r="D37" s="174"/>
      <c r="E37" s="177" t="s">
        <v>584</v>
      </c>
      <c r="F37" s="174"/>
      <c r="G37" s="284" t="s">
        <v>585</v>
      </c>
      <c r="H37" s="284"/>
      <c r="I37" s="284"/>
      <c r="J37" s="284"/>
      <c r="K37" s="172"/>
    </row>
    <row r="38" spans="2:11" customFormat="1" ht="15" customHeight="1">
      <c r="B38" s="175"/>
      <c r="C38" s="176"/>
      <c r="D38" s="174"/>
      <c r="E38" s="177" t="s">
        <v>52</v>
      </c>
      <c r="F38" s="174"/>
      <c r="G38" s="284" t="s">
        <v>586</v>
      </c>
      <c r="H38" s="284"/>
      <c r="I38" s="284"/>
      <c r="J38" s="284"/>
      <c r="K38" s="172"/>
    </row>
    <row r="39" spans="2:11" customFormat="1" ht="15" customHeight="1">
      <c r="B39" s="175"/>
      <c r="C39" s="176"/>
      <c r="D39" s="174"/>
      <c r="E39" s="177" t="s">
        <v>53</v>
      </c>
      <c r="F39" s="174"/>
      <c r="G39" s="284" t="s">
        <v>587</v>
      </c>
      <c r="H39" s="284"/>
      <c r="I39" s="284"/>
      <c r="J39" s="284"/>
      <c r="K39" s="172"/>
    </row>
    <row r="40" spans="2:11" customFormat="1" ht="15" customHeight="1">
      <c r="B40" s="175"/>
      <c r="C40" s="176"/>
      <c r="D40" s="174"/>
      <c r="E40" s="177" t="s">
        <v>103</v>
      </c>
      <c r="F40" s="174"/>
      <c r="G40" s="284" t="s">
        <v>588</v>
      </c>
      <c r="H40" s="284"/>
      <c r="I40" s="284"/>
      <c r="J40" s="284"/>
      <c r="K40" s="172"/>
    </row>
    <row r="41" spans="2:11" customFormat="1" ht="15" customHeight="1">
      <c r="B41" s="175"/>
      <c r="C41" s="176"/>
      <c r="D41" s="174"/>
      <c r="E41" s="177" t="s">
        <v>104</v>
      </c>
      <c r="F41" s="174"/>
      <c r="G41" s="284" t="s">
        <v>589</v>
      </c>
      <c r="H41" s="284"/>
      <c r="I41" s="284"/>
      <c r="J41" s="284"/>
      <c r="K41" s="172"/>
    </row>
    <row r="42" spans="2:11" customFormat="1" ht="15" customHeight="1">
      <c r="B42" s="175"/>
      <c r="C42" s="176"/>
      <c r="D42" s="174"/>
      <c r="E42" s="177" t="s">
        <v>590</v>
      </c>
      <c r="F42" s="174"/>
      <c r="G42" s="284" t="s">
        <v>591</v>
      </c>
      <c r="H42" s="284"/>
      <c r="I42" s="284"/>
      <c r="J42" s="284"/>
      <c r="K42" s="172"/>
    </row>
    <row r="43" spans="2:11" customFormat="1" ht="15" customHeight="1">
      <c r="B43" s="175"/>
      <c r="C43" s="176"/>
      <c r="D43" s="174"/>
      <c r="E43" s="177"/>
      <c r="F43" s="174"/>
      <c r="G43" s="284" t="s">
        <v>592</v>
      </c>
      <c r="H43" s="284"/>
      <c r="I43" s="284"/>
      <c r="J43" s="284"/>
      <c r="K43" s="172"/>
    </row>
    <row r="44" spans="2:11" customFormat="1" ht="15" customHeight="1">
      <c r="B44" s="175"/>
      <c r="C44" s="176"/>
      <c r="D44" s="174"/>
      <c r="E44" s="177" t="s">
        <v>593</v>
      </c>
      <c r="F44" s="174"/>
      <c r="G44" s="284" t="s">
        <v>594</v>
      </c>
      <c r="H44" s="284"/>
      <c r="I44" s="284"/>
      <c r="J44" s="284"/>
      <c r="K44" s="172"/>
    </row>
    <row r="45" spans="2:11" customFormat="1" ht="15" customHeight="1">
      <c r="B45" s="175"/>
      <c r="C45" s="176"/>
      <c r="D45" s="174"/>
      <c r="E45" s="177" t="s">
        <v>106</v>
      </c>
      <c r="F45" s="174"/>
      <c r="G45" s="284" t="s">
        <v>595</v>
      </c>
      <c r="H45" s="284"/>
      <c r="I45" s="284"/>
      <c r="J45" s="284"/>
      <c r="K45" s="172"/>
    </row>
    <row r="46" spans="2:11" customFormat="1" ht="12.75" customHeight="1">
      <c r="B46" s="175"/>
      <c r="C46" s="176"/>
      <c r="D46" s="174"/>
      <c r="E46" s="174"/>
      <c r="F46" s="174"/>
      <c r="G46" s="174"/>
      <c r="H46" s="174"/>
      <c r="I46" s="174"/>
      <c r="J46" s="174"/>
      <c r="K46" s="172"/>
    </row>
    <row r="47" spans="2:11" customFormat="1" ht="15" customHeight="1">
      <c r="B47" s="175"/>
      <c r="C47" s="176"/>
      <c r="D47" s="284" t="s">
        <v>596</v>
      </c>
      <c r="E47" s="284"/>
      <c r="F47" s="284"/>
      <c r="G47" s="284"/>
      <c r="H47" s="284"/>
      <c r="I47" s="284"/>
      <c r="J47" s="284"/>
      <c r="K47" s="172"/>
    </row>
    <row r="48" spans="2:11" customFormat="1" ht="15" customHeight="1">
      <c r="B48" s="175"/>
      <c r="C48" s="176"/>
      <c r="D48" s="176"/>
      <c r="E48" s="284" t="s">
        <v>597</v>
      </c>
      <c r="F48" s="284"/>
      <c r="G48" s="284"/>
      <c r="H48" s="284"/>
      <c r="I48" s="284"/>
      <c r="J48" s="284"/>
      <c r="K48" s="172"/>
    </row>
    <row r="49" spans="2:11" customFormat="1" ht="15" customHeight="1">
      <c r="B49" s="175"/>
      <c r="C49" s="176"/>
      <c r="D49" s="176"/>
      <c r="E49" s="284" t="s">
        <v>598</v>
      </c>
      <c r="F49" s="284"/>
      <c r="G49" s="284"/>
      <c r="H49" s="284"/>
      <c r="I49" s="284"/>
      <c r="J49" s="284"/>
      <c r="K49" s="172"/>
    </row>
    <row r="50" spans="2:11" customFormat="1" ht="15" customHeight="1">
      <c r="B50" s="175"/>
      <c r="C50" s="176"/>
      <c r="D50" s="176"/>
      <c r="E50" s="284" t="s">
        <v>599</v>
      </c>
      <c r="F50" s="284"/>
      <c r="G50" s="284"/>
      <c r="H50" s="284"/>
      <c r="I50" s="284"/>
      <c r="J50" s="284"/>
      <c r="K50" s="172"/>
    </row>
    <row r="51" spans="2:11" customFormat="1" ht="15" customHeight="1">
      <c r="B51" s="175"/>
      <c r="C51" s="176"/>
      <c r="D51" s="284" t="s">
        <v>600</v>
      </c>
      <c r="E51" s="284"/>
      <c r="F51" s="284"/>
      <c r="G51" s="284"/>
      <c r="H51" s="284"/>
      <c r="I51" s="284"/>
      <c r="J51" s="284"/>
      <c r="K51" s="172"/>
    </row>
    <row r="52" spans="2:11" customFormat="1" ht="25.5" customHeight="1">
      <c r="B52" s="171"/>
      <c r="C52" s="286" t="s">
        <v>601</v>
      </c>
      <c r="D52" s="286"/>
      <c r="E52" s="286"/>
      <c r="F52" s="286"/>
      <c r="G52" s="286"/>
      <c r="H52" s="286"/>
      <c r="I52" s="286"/>
      <c r="J52" s="286"/>
      <c r="K52" s="172"/>
    </row>
    <row r="53" spans="2:11" customFormat="1" ht="5.25" customHeight="1">
      <c r="B53" s="171"/>
      <c r="C53" s="173"/>
      <c r="D53" s="173"/>
      <c r="E53" s="173"/>
      <c r="F53" s="173"/>
      <c r="G53" s="173"/>
      <c r="H53" s="173"/>
      <c r="I53" s="173"/>
      <c r="J53" s="173"/>
      <c r="K53" s="172"/>
    </row>
    <row r="54" spans="2:11" customFormat="1" ht="15" customHeight="1">
      <c r="B54" s="171"/>
      <c r="C54" s="284" t="s">
        <v>602</v>
      </c>
      <c r="D54" s="284"/>
      <c r="E54" s="284"/>
      <c r="F54" s="284"/>
      <c r="G54" s="284"/>
      <c r="H54" s="284"/>
      <c r="I54" s="284"/>
      <c r="J54" s="284"/>
      <c r="K54" s="172"/>
    </row>
    <row r="55" spans="2:11" customFormat="1" ht="15" customHeight="1">
      <c r="B55" s="171"/>
      <c r="C55" s="284" t="s">
        <v>603</v>
      </c>
      <c r="D55" s="284"/>
      <c r="E55" s="284"/>
      <c r="F55" s="284"/>
      <c r="G55" s="284"/>
      <c r="H55" s="284"/>
      <c r="I55" s="284"/>
      <c r="J55" s="284"/>
      <c r="K55" s="172"/>
    </row>
    <row r="56" spans="2:11" customFormat="1" ht="12.75" customHeight="1">
      <c r="B56" s="171"/>
      <c r="C56" s="174"/>
      <c r="D56" s="174"/>
      <c r="E56" s="174"/>
      <c r="F56" s="174"/>
      <c r="G56" s="174"/>
      <c r="H56" s="174"/>
      <c r="I56" s="174"/>
      <c r="J56" s="174"/>
      <c r="K56" s="172"/>
    </row>
    <row r="57" spans="2:11" customFormat="1" ht="15" customHeight="1">
      <c r="B57" s="171"/>
      <c r="C57" s="284" t="s">
        <v>604</v>
      </c>
      <c r="D57" s="284"/>
      <c r="E57" s="284"/>
      <c r="F57" s="284"/>
      <c r="G57" s="284"/>
      <c r="H57" s="284"/>
      <c r="I57" s="284"/>
      <c r="J57" s="284"/>
      <c r="K57" s="172"/>
    </row>
    <row r="58" spans="2:11" customFormat="1" ht="15" customHeight="1">
      <c r="B58" s="171"/>
      <c r="C58" s="176"/>
      <c r="D58" s="284" t="s">
        <v>605</v>
      </c>
      <c r="E58" s="284"/>
      <c r="F58" s="284"/>
      <c r="G58" s="284"/>
      <c r="H58" s="284"/>
      <c r="I58" s="284"/>
      <c r="J58" s="284"/>
      <c r="K58" s="172"/>
    </row>
    <row r="59" spans="2:11" customFormat="1" ht="15" customHeight="1">
      <c r="B59" s="171"/>
      <c r="C59" s="176"/>
      <c r="D59" s="284" t="s">
        <v>606</v>
      </c>
      <c r="E59" s="284"/>
      <c r="F59" s="284"/>
      <c r="G59" s="284"/>
      <c r="H59" s="284"/>
      <c r="I59" s="284"/>
      <c r="J59" s="284"/>
      <c r="K59" s="172"/>
    </row>
    <row r="60" spans="2:11" customFormat="1" ht="15" customHeight="1">
      <c r="B60" s="171"/>
      <c r="C60" s="176"/>
      <c r="D60" s="284" t="s">
        <v>607</v>
      </c>
      <c r="E60" s="284"/>
      <c r="F60" s="284"/>
      <c r="G60" s="284"/>
      <c r="H60" s="284"/>
      <c r="I60" s="284"/>
      <c r="J60" s="284"/>
      <c r="K60" s="172"/>
    </row>
    <row r="61" spans="2:11" customFormat="1" ht="15" customHeight="1">
      <c r="B61" s="171"/>
      <c r="C61" s="176"/>
      <c r="D61" s="284" t="s">
        <v>608</v>
      </c>
      <c r="E61" s="284"/>
      <c r="F61" s="284"/>
      <c r="G61" s="284"/>
      <c r="H61" s="284"/>
      <c r="I61" s="284"/>
      <c r="J61" s="284"/>
      <c r="K61" s="172"/>
    </row>
    <row r="62" spans="2:11" customFormat="1" ht="15" customHeight="1">
      <c r="B62" s="171"/>
      <c r="C62" s="176"/>
      <c r="D62" s="288" t="s">
        <v>609</v>
      </c>
      <c r="E62" s="288"/>
      <c r="F62" s="288"/>
      <c r="G62" s="288"/>
      <c r="H62" s="288"/>
      <c r="I62" s="288"/>
      <c r="J62" s="288"/>
      <c r="K62" s="172"/>
    </row>
    <row r="63" spans="2:11" customFormat="1" ht="15" customHeight="1">
      <c r="B63" s="171"/>
      <c r="C63" s="176"/>
      <c r="D63" s="284" t="s">
        <v>610</v>
      </c>
      <c r="E63" s="284"/>
      <c r="F63" s="284"/>
      <c r="G63" s="284"/>
      <c r="H63" s="284"/>
      <c r="I63" s="284"/>
      <c r="J63" s="284"/>
      <c r="K63" s="172"/>
    </row>
    <row r="64" spans="2:11" customFormat="1" ht="12.75" customHeight="1">
      <c r="B64" s="171"/>
      <c r="C64" s="176"/>
      <c r="D64" s="176"/>
      <c r="E64" s="179"/>
      <c r="F64" s="176"/>
      <c r="G64" s="176"/>
      <c r="H64" s="176"/>
      <c r="I64" s="176"/>
      <c r="J64" s="176"/>
      <c r="K64" s="172"/>
    </row>
    <row r="65" spans="2:11" customFormat="1" ht="15" customHeight="1">
      <c r="B65" s="171"/>
      <c r="C65" s="176"/>
      <c r="D65" s="284" t="s">
        <v>611</v>
      </c>
      <c r="E65" s="284"/>
      <c r="F65" s="284"/>
      <c r="G65" s="284"/>
      <c r="H65" s="284"/>
      <c r="I65" s="284"/>
      <c r="J65" s="284"/>
      <c r="K65" s="172"/>
    </row>
    <row r="66" spans="2:11" customFormat="1" ht="15" customHeight="1">
      <c r="B66" s="171"/>
      <c r="C66" s="176"/>
      <c r="D66" s="288" t="s">
        <v>612</v>
      </c>
      <c r="E66" s="288"/>
      <c r="F66" s="288"/>
      <c r="G66" s="288"/>
      <c r="H66" s="288"/>
      <c r="I66" s="288"/>
      <c r="J66" s="288"/>
      <c r="K66" s="172"/>
    </row>
    <row r="67" spans="2:11" customFormat="1" ht="15" customHeight="1">
      <c r="B67" s="171"/>
      <c r="C67" s="176"/>
      <c r="D67" s="284" t="s">
        <v>613</v>
      </c>
      <c r="E67" s="284"/>
      <c r="F67" s="284"/>
      <c r="G67" s="284"/>
      <c r="H67" s="284"/>
      <c r="I67" s="284"/>
      <c r="J67" s="284"/>
      <c r="K67" s="172"/>
    </row>
    <row r="68" spans="2:11" customFormat="1" ht="15" customHeight="1">
      <c r="B68" s="171"/>
      <c r="C68" s="176"/>
      <c r="D68" s="284" t="s">
        <v>614</v>
      </c>
      <c r="E68" s="284"/>
      <c r="F68" s="284"/>
      <c r="G68" s="284"/>
      <c r="H68" s="284"/>
      <c r="I68" s="284"/>
      <c r="J68" s="284"/>
      <c r="K68" s="172"/>
    </row>
    <row r="69" spans="2:11" customFormat="1" ht="15" customHeight="1">
      <c r="B69" s="171"/>
      <c r="C69" s="176"/>
      <c r="D69" s="284" t="s">
        <v>615</v>
      </c>
      <c r="E69" s="284"/>
      <c r="F69" s="284"/>
      <c r="G69" s="284"/>
      <c r="H69" s="284"/>
      <c r="I69" s="284"/>
      <c r="J69" s="284"/>
      <c r="K69" s="172"/>
    </row>
    <row r="70" spans="2:11" customFormat="1" ht="15" customHeight="1">
      <c r="B70" s="171"/>
      <c r="C70" s="176"/>
      <c r="D70" s="284" t="s">
        <v>616</v>
      </c>
      <c r="E70" s="284"/>
      <c r="F70" s="284"/>
      <c r="G70" s="284"/>
      <c r="H70" s="284"/>
      <c r="I70" s="284"/>
      <c r="J70" s="284"/>
      <c r="K70" s="172"/>
    </row>
    <row r="71" spans="2:11" customFormat="1" ht="12.75" customHeight="1">
      <c r="B71" s="180"/>
      <c r="C71" s="181"/>
      <c r="D71" s="181"/>
      <c r="E71" s="181"/>
      <c r="F71" s="181"/>
      <c r="G71" s="181"/>
      <c r="H71" s="181"/>
      <c r="I71" s="181"/>
      <c r="J71" s="181"/>
      <c r="K71" s="182"/>
    </row>
    <row r="72" spans="2:11" customFormat="1" ht="18.75" customHeight="1">
      <c r="B72" s="183"/>
      <c r="C72" s="183"/>
      <c r="D72" s="183"/>
      <c r="E72" s="183"/>
      <c r="F72" s="183"/>
      <c r="G72" s="183"/>
      <c r="H72" s="183"/>
      <c r="I72" s="183"/>
      <c r="J72" s="183"/>
      <c r="K72" s="184"/>
    </row>
    <row r="73" spans="2:11" customFormat="1" ht="18.75" customHeight="1">
      <c r="B73" s="184"/>
      <c r="C73" s="184"/>
      <c r="D73" s="184"/>
      <c r="E73" s="184"/>
      <c r="F73" s="184"/>
      <c r="G73" s="184"/>
      <c r="H73" s="184"/>
      <c r="I73" s="184"/>
      <c r="J73" s="184"/>
      <c r="K73" s="184"/>
    </row>
    <row r="74" spans="2:11" customFormat="1" ht="7.5" customHeight="1">
      <c r="B74" s="185"/>
      <c r="C74" s="186"/>
      <c r="D74" s="186"/>
      <c r="E74" s="186"/>
      <c r="F74" s="186"/>
      <c r="G74" s="186"/>
      <c r="H74" s="186"/>
      <c r="I74" s="186"/>
      <c r="J74" s="186"/>
      <c r="K74" s="187"/>
    </row>
    <row r="75" spans="2:11" customFormat="1" ht="45" customHeight="1">
      <c r="B75" s="188"/>
      <c r="C75" s="287" t="s">
        <v>617</v>
      </c>
      <c r="D75" s="287"/>
      <c r="E75" s="287"/>
      <c r="F75" s="287"/>
      <c r="G75" s="287"/>
      <c r="H75" s="287"/>
      <c r="I75" s="287"/>
      <c r="J75" s="287"/>
      <c r="K75" s="189"/>
    </row>
    <row r="76" spans="2:11" customFormat="1" ht="17.25" customHeight="1">
      <c r="B76" s="188"/>
      <c r="C76" s="190" t="s">
        <v>618</v>
      </c>
      <c r="D76" s="190"/>
      <c r="E76" s="190"/>
      <c r="F76" s="190" t="s">
        <v>619</v>
      </c>
      <c r="G76" s="191"/>
      <c r="H76" s="190" t="s">
        <v>53</v>
      </c>
      <c r="I76" s="190" t="s">
        <v>56</v>
      </c>
      <c r="J76" s="190" t="s">
        <v>620</v>
      </c>
      <c r="K76" s="189"/>
    </row>
    <row r="77" spans="2:11" customFormat="1" ht="17.25" customHeight="1">
      <c r="B77" s="188"/>
      <c r="C77" s="192" t="s">
        <v>621</v>
      </c>
      <c r="D77" s="192"/>
      <c r="E77" s="192"/>
      <c r="F77" s="193" t="s">
        <v>622</v>
      </c>
      <c r="G77" s="194"/>
      <c r="H77" s="192"/>
      <c r="I77" s="192"/>
      <c r="J77" s="192" t="s">
        <v>623</v>
      </c>
      <c r="K77" s="189"/>
    </row>
    <row r="78" spans="2:11" customFormat="1" ht="5.25" customHeight="1">
      <c r="B78" s="188"/>
      <c r="C78" s="195"/>
      <c r="D78" s="195"/>
      <c r="E78" s="195"/>
      <c r="F78" s="195"/>
      <c r="G78" s="196"/>
      <c r="H78" s="195"/>
      <c r="I78" s="195"/>
      <c r="J78" s="195"/>
      <c r="K78" s="189"/>
    </row>
    <row r="79" spans="2:11" customFormat="1" ht="15" customHeight="1">
      <c r="B79" s="188"/>
      <c r="C79" s="177" t="s">
        <v>52</v>
      </c>
      <c r="D79" s="197"/>
      <c r="E79" s="197"/>
      <c r="F79" s="198" t="s">
        <v>624</v>
      </c>
      <c r="G79" s="199"/>
      <c r="H79" s="177" t="s">
        <v>625</v>
      </c>
      <c r="I79" s="177" t="s">
        <v>626</v>
      </c>
      <c r="J79" s="177">
        <v>20</v>
      </c>
      <c r="K79" s="189"/>
    </row>
    <row r="80" spans="2:11" customFormat="1" ht="15" customHeight="1">
      <c r="B80" s="188"/>
      <c r="C80" s="177" t="s">
        <v>627</v>
      </c>
      <c r="D80" s="177"/>
      <c r="E80" s="177"/>
      <c r="F80" s="198" t="s">
        <v>624</v>
      </c>
      <c r="G80" s="199"/>
      <c r="H80" s="177" t="s">
        <v>628</v>
      </c>
      <c r="I80" s="177" t="s">
        <v>626</v>
      </c>
      <c r="J80" s="177">
        <v>120</v>
      </c>
      <c r="K80" s="189"/>
    </row>
    <row r="81" spans="2:11" customFormat="1" ht="15" customHeight="1">
      <c r="B81" s="200"/>
      <c r="C81" s="177" t="s">
        <v>629</v>
      </c>
      <c r="D81" s="177"/>
      <c r="E81" s="177"/>
      <c r="F81" s="198" t="s">
        <v>630</v>
      </c>
      <c r="G81" s="199"/>
      <c r="H81" s="177" t="s">
        <v>631</v>
      </c>
      <c r="I81" s="177" t="s">
        <v>626</v>
      </c>
      <c r="J81" s="177">
        <v>50</v>
      </c>
      <c r="K81" s="189"/>
    </row>
    <row r="82" spans="2:11" customFormat="1" ht="15" customHeight="1">
      <c r="B82" s="200"/>
      <c r="C82" s="177" t="s">
        <v>632</v>
      </c>
      <c r="D82" s="177"/>
      <c r="E82" s="177"/>
      <c r="F82" s="198" t="s">
        <v>624</v>
      </c>
      <c r="G82" s="199"/>
      <c r="H82" s="177" t="s">
        <v>633</v>
      </c>
      <c r="I82" s="177" t="s">
        <v>634</v>
      </c>
      <c r="J82" s="177"/>
      <c r="K82" s="189"/>
    </row>
    <row r="83" spans="2:11" customFormat="1" ht="15" customHeight="1">
      <c r="B83" s="200"/>
      <c r="C83" s="177" t="s">
        <v>635</v>
      </c>
      <c r="D83" s="177"/>
      <c r="E83" s="177"/>
      <c r="F83" s="198" t="s">
        <v>630</v>
      </c>
      <c r="G83" s="177"/>
      <c r="H83" s="177" t="s">
        <v>636</v>
      </c>
      <c r="I83" s="177" t="s">
        <v>626</v>
      </c>
      <c r="J83" s="177">
        <v>15</v>
      </c>
      <c r="K83" s="189"/>
    </row>
    <row r="84" spans="2:11" customFormat="1" ht="15" customHeight="1">
      <c r="B84" s="200"/>
      <c r="C84" s="177" t="s">
        <v>637</v>
      </c>
      <c r="D84" s="177"/>
      <c r="E84" s="177"/>
      <c r="F84" s="198" t="s">
        <v>630</v>
      </c>
      <c r="G84" s="177"/>
      <c r="H84" s="177" t="s">
        <v>638</v>
      </c>
      <c r="I84" s="177" t="s">
        <v>626</v>
      </c>
      <c r="J84" s="177">
        <v>15</v>
      </c>
      <c r="K84" s="189"/>
    </row>
    <row r="85" spans="2:11" customFormat="1" ht="15" customHeight="1">
      <c r="B85" s="200"/>
      <c r="C85" s="177" t="s">
        <v>639</v>
      </c>
      <c r="D85" s="177"/>
      <c r="E85" s="177"/>
      <c r="F85" s="198" t="s">
        <v>630</v>
      </c>
      <c r="G85" s="177"/>
      <c r="H85" s="177" t="s">
        <v>640</v>
      </c>
      <c r="I85" s="177" t="s">
        <v>626</v>
      </c>
      <c r="J85" s="177">
        <v>20</v>
      </c>
      <c r="K85" s="189"/>
    </row>
    <row r="86" spans="2:11" customFormat="1" ht="15" customHeight="1">
      <c r="B86" s="200"/>
      <c r="C86" s="177" t="s">
        <v>641</v>
      </c>
      <c r="D86" s="177"/>
      <c r="E86" s="177"/>
      <c r="F86" s="198" t="s">
        <v>630</v>
      </c>
      <c r="G86" s="177"/>
      <c r="H86" s="177" t="s">
        <v>642</v>
      </c>
      <c r="I86" s="177" t="s">
        <v>626</v>
      </c>
      <c r="J86" s="177">
        <v>20</v>
      </c>
      <c r="K86" s="189"/>
    </row>
    <row r="87" spans="2:11" customFormat="1" ht="15" customHeight="1">
      <c r="B87" s="200"/>
      <c r="C87" s="177" t="s">
        <v>643</v>
      </c>
      <c r="D87" s="177"/>
      <c r="E87" s="177"/>
      <c r="F87" s="198" t="s">
        <v>630</v>
      </c>
      <c r="G87" s="199"/>
      <c r="H87" s="177" t="s">
        <v>644</v>
      </c>
      <c r="I87" s="177" t="s">
        <v>626</v>
      </c>
      <c r="J87" s="177">
        <v>50</v>
      </c>
      <c r="K87" s="189"/>
    </row>
    <row r="88" spans="2:11" customFormat="1" ht="15" customHeight="1">
      <c r="B88" s="200"/>
      <c r="C88" s="177" t="s">
        <v>645</v>
      </c>
      <c r="D88" s="177"/>
      <c r="E88" s="177"/>
      <c r="F88" s="198" t="s">
        <v>630</v>
      </c>
      <c r="G88" s="199"/>
      <c r="H88" s="177" t="s">
        <v>646</v>
      </c>
      <c r="I88" s="177" t="s">
        <v>626</v>
      </c>
      <c r="J88" s="177">
        <v>20</v>
      </c>
      <c r="K88" s="189"/>
    </row>
    <row r="89" spans="2:11" customFormat="1" ht="15" customHeight="1">
      <c r="B89" s="200"/>
      <c r="C89" s="177" t="s">
        <v>647</v>
      </c>
      <c r="D89" s="177"/>
      <c r="E89" s="177"/>
      <c r="F89" s="198" t="s">
        <v>630</v>
      </c>
      <c r="G89" s="199"/>
      <c r="H89" s="177" t="s">
        <v>648</v>
      </c>
      <c r="I89" s="177" t="s">
        <v>626</v>
      </c>
      <c r="J89" s="177">
        <v>20</v>
      </c>
      <c r="K89" s="189"/>
    </row>
    <row r="90" spans="2:11" customFormat="1" ht="15" customHeight="1">
      <c r="B90" s="200"/>
      <c r="C90" s="177" t="s">
        <v>649</v>
      </c>
      <c r="D90" s="177"/>
      <c r="E90" s="177"/>
      <c r="F90" s="198" t="s">
        <v>630</v>
      </c>
      <c r="G90" s="199"/>
      <c r="H90" s="177" t="s">
        <v>650</v>
      </c>
      <c r="I90" s="177" t="s">
        <v>626</v>
      </c>
      <c r="J90" s="177">
        <v>50</v>
      </c>
      <c r="K90" s="189"/>
    </row>
    <row r="91" spans="2:11" customFormat="1" ht="15" customHeight="1">
      <c r="B91" s="200"/>
      <c r="C91" s="177" t="s">
        <v>651</v>
      </c>
      <c r="D91" s="177"/>
      <c r="E91" s="177"/>
      <c r="F91" s="198" t="s">
        <v>630</v>
      </c>
      <c r="G91" s="199"/>
      <c r="H91" s="177" t="s">
        <v>651</v>
      </c>
      <c r="I91" s="177" t="s">
        <v>626</v>
      </c>
      <c r="J91" s="177">
        <v>50</v>
      </c>
      <c r="K91" s="189"/>
    </row>
    <row r="92" spans="2:11" customFormat="1" ht="15" customHeight="1">
      <c r="B92" s="200"/>
      <c r="C92" s="177" t="s">
        <v>652</v>
      </c>
      <c r="D92" s="177"/>
      <c r="E92" s="177"/>
      <c r="F92" s="198" t="s">
        <v>630</v>
      </c>
      <c r="G92" s="199"/>
      <c r="H92" s="177" t="s">
        <v>653</v>
      </c>
      <c r="I92" s="177" t="s">
        <v>626</v>
      </c>
      <c r="J92" s="177">
        <v>255</v>
      </c>
      <c r="K92" s="189"/>
    </row>
    <row r="93" spans="2:11" customFormat="1" ht="15" customHeight="1">
      <c r="B93" s="200"/>
      <c r="C93" s="177" t="s">
        <v>654</v>
      </c>
      <c r="D93" s="177"/>
      <c r="E93" s="177"/>
      <c r="F93" s="198" t="s">
        <v>624</v>
      </c>
      <c r="G93" s="199"/>
      <c r="H93" s="177" t="s">
        <v>655</v>
      </c>
      <c r="I93" s="177" t="s">
        <v>656</v>
      </c>
      <c r="J93" s="177"/>
      <c r="K93" s="189"/>
    </row>
    <row r="94" spans="2:11" customFormat="1" ht="15" customHeight="1">
      <c r="B94" s="200"/>
      <c r="C94" s="177" t="s">
        <v>657</v>
      </c>
      <c r="D94" s="177"/>
      <c r="E94" s="177"/>
      <c r="F94" s="198" t="s">
        <v>624</v>
      </c>
      <c r="G94" s="199"/>
      <c r="H94" s="177" t="s">
        <v>658</v>
      </c>
      <c r="I94" s="177" t="s">
        <v>659</v>
      </c>
      <c r="J94" s="177"/>
      <c r="K94" s="189"/>
    </row>
    <row r="95" spans="2:11" customFormat="1" ht="15" customHeight="1">
      <c r="B95" s="200"/>
      <c r="C95" s="177" t="s">
        <v>660</v>
      </c>
      <c r="D95" s="177"/>
      <c r="E95" s="177"/>
      <c r="F95" s="198" t="s">
        <v>624</v>
      </c>
      <c r="G95" s="199"/>
      <c r="H95" s="177" t="s">
        <v>660</v>
      </c>
      <c r="I95" s="177" t="s">
        <v>659</v>
      </c>
      <c r="J95" s="177"/>
      <c r="K95" s="189"/>
    </row>
    <row r="96" spans="2:11" customFormat="1" ht="15" customHeight="1">
      <c r="B96" s="200"/>
      <c r="C96" s="177" t="s">
        <v>37</v>
      </c>
      <c r="D96" s="177"/>
      <c r="E96" s="177"/>
      <c r="F96" s="198" t="s">
        <v>624</v>
      </c>
      <c r="G96" s="199"/>
      <c r="H96" s="177" t="s">
        <v>661</v>
      </c>
      <c r="I96" s="177" t="s">
        <v>659</v>
      </c>
      <c r="J96" s="177"/>
      <c r="K96" s="189"/>
    </row>
    <row r="97" spans="2:11" customFormat="1" ht="15" customHeight="1">
      <c r="B97" s="200"/>
      <c r="C97" s="177" t="s">
        <v>47</v>
      </c>
      <c r="D97" s="177"/>
      <c r="E97" s="177"/>
      <c r="F97" s="198" t="s">
        <v>624</v>
      </c>
      <c r="G97" s="199"/>
      <c r="H97" s="177" t="s">
        <v>662</v>
      </c>
      <c r="I97" s="177" t="s">
        <v>659</v>
      </c>
      <c r="J97" s="177"/>
      <c r="K97" s="189"/>
    </row>
    <row r="98" spans="2:11" customFormat="1" ht="15" customHeight="1">
      <c r="B98" s="201"/>
      <c r="C98" s="202"/>
      <c r="D98" s="202"/>
      <c r="E98" s="202"/>
      <c r="F98" s="202"/>
      <c r="G98" s="202"/>
      <c r="H98" s="202"/>
      <c r="I98" s="202"/>
      <c r="J98" s="202"/>
      <c r="K98" s="203"/>
    </row>
    <row r="99" spans="2:11" customFormat="1" ht="18.75" customHeight="1">
      <c r="B99" s="204"/>
      <c r="C99" s="205"/>
      <c r="D99" s="205"/>
      <c r="E99" s="205"/>
      <c r="F99" s="205"/>
      <c r="G99" s="205"/>
      <c r="H99" s="205"/>
      <c r="I99" s="205"/>
      <c r="J99" s="205"/>
      <c r="K99" s="204"/>
    </row>
    <row r="100" spans="2:11" customFormat="1" ht="18.75" customHeight="1"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</row>
    <row r="101" spans="2:11" customFormat="1" ht="7.5" customHeight="1">
      <c r="B101" s="185"/>
      <c r="C101" s="186"/>
      <c r="D101" s="186"/>
      <c r="E101" s="186"/>
      <c r="F101" s="186"/>
      <c r="G101" s="186"/>
      <c r="H101" s="186"/>
      <c r="I101" s="186"/>
      <c r="J101" s="186"/>
      <c r="K101" s="187"/>
    </row>
    <row r="102" spans="2:11" customFormat="1" ht="45" customHeight="1">
      <c r="B102" s="188"/>
      <c r="C102" s="287" t="s">
        <v>663</v>
      </c>
      <c r="D102" s="287"/>
      <c r="E102" s="287"/>
      <c r="F102" s="287"/>
      <c r="G102" s="287"/>
      <c r="H102" s="287"/>
      <c r="I102" s="287"/>
      <c r="J102" s="287"/>
      <c r="K102" s="189"/>
    </row>
    <row r="103" spans="2:11" customFormat="1" ht="17.25" customHeight="1">
      <c r="B103" s="188"/>
      <c r="C103" s="190" t="s">
        <v>618</v>
      </c>
      <c r="D103" s="190"/>
      <c r="E103" s="190"/>
      <c r="F103" s="190" t="s">
        <v>619</v>
      </c>
      <c r="G103" s="191"/>
      <c r="H103" s="190" t="s">
        <v>53</v>
      </c>
      <c r="I103" s="190" t="s">
        <v>56</v>
      </c>
      <c r="J103" s="190" t="s">
        <v>620</v>
      </c>
      <c r="K103" s="189"/>
    </row>
    <row r="104" spans="2:11" customFormat="1" ht="17.25" customHeight="1">
      <c r="B104" s="188"/>
      <c r="C104" s="192" t="s">
        <v>621</v>
      </c>
      <c r="D104" s="192"/>
      <c r="E104" s="192"/>
      <c r="F104" s="193" t="s">
        <v>622</v>
      </c>
      <c r="G104" s="194"/>
      <c r="H104" s="192"/>
      <c r="I104" s="192"/>
      <c r="J104" s="192" t="s">
        <v>623</v>
      </c>
      <c r="K104" s="189"/>
    </row>
    <row r="105" spans="2:11" customFormat="1" ht="5.25" customHeight="1">
      <c r="B105" s="188"/>
      <c r="C105" s="190"/>
      <c r="D105" s="190"/>
      <c r="E105" s="190"/>
      <c r="F105" s="190"/>
      <c r="G105" s="206"/>
      <c r="H105" s="190"/>
      <c r="I105" s="190"/>
      <c r="J105" s="190"/>
      <c r="K105" s="189"/>
    </row>
    <row r="106" spans="2:11" customFormat="1" ht="15" customHeight="1">
      <c r="B106" s="188"/>
      <c r="C106" s="177" t="s">
        <v>52</v>
      </c>
      <c r="D106" s="197"/>
      <c r="E106" s="197"/>
      <c r="F106" s="198" t="s">
        <v>624</v>
      </c>
      <c r="G106" s="177"/>
      <c r="H106" s="177" t="s">
        <v>664</v>
      </c>
      <c r="I106" s="177" t="s">
        <v>626</v>
      </c>
      <c r="J106" s="177">
        <v>20</v>
      </c>
      <c r="K106" s="189"/>
    </row>
    <row r="107" spans="2:11" customFormat="1" ht="15" customHeight="1">
      <c r="B107" s="188"/>
      <c r="C107" s="177" t="s">
        <v>627</v>
      </c>
      <c r="D107" s="177"/>
      <c r="E107" s="177"/>
      <c r="F107" s="198" t="s">
        <v>624</v>
      </c>
      <c r="G107" s="177"/>
      <c r="H107" s="177" t="s">
        <v>664</v>
      </c>
      <c r="I107" s="177" t="s">
        <v>626</v>
      </c>
      <c r="J107" s="177">
        <v>120</v>
      </c>
      <c r="K107" s="189"/>
    </row>
    <row r="108" spans="2:11" customFormat="1" ht="15" customHeight="1">
      <c r="B108" s="200"/>
      <c r="C108" s="177" t="s">
        <v>629</v>
      </c>
      <c r="D108" s="177"/>
      <c r="E108" s="177"/>
      <c r="F108" s="198" t="s">
        <v>630</v>
      </c>
      <c r="G108" s="177"/>
      <c r="H108" s="177" t="s">
        <v>664</v>
      </c>
      <c r="I108" s="177" t="s">
        <v>626</v>
      </c>
      <c r="J108" s="177">
        <v>50</v>
      </c>
      <c r="K108" s="189"/>
    </row>
    <row r="109" spans="2:11" customFormat="1" ht="15" customHeight="1">
      <c r="B109" s="200"/>
      <c r="C109" s="177" t="s">
        <v>632</v>
      </c>
      <c r="D109" s="177"/>
      <c r="E109" s="177"/>
      <c r="F109" s="198" t="s">
        <v>624</v>
      </c>
      <c r="G109" s="177"/>
      <c r="H109" s="177" t="s">
        <v>664</v>
      </c>
      <c r="I109" s="177" t="s">
        <v>634</v>
      </c>
      <c r="J109" s="177"/>
      <c r="K109" s="189"/>
    </row>
    <row r="110" spans="2:11" customFormat="1" ht="15" customHeight="1">
      <c r="B110" s="200"/>
      <c r="C110" s="177" t="s">
        <v>643</v>
      </c>
      <c r="D110" s="177"/>
      <c r="E110" s="177"/>
      <c r="F110" s="198" t="s">
        <v>630</v>
      </c>
      <c r="G110" s="177"/>
      <c r="H110" s="177" t="s">
        <v>664</v>
      </c>
      <c r="I110" s="177" t="s">
        <v>626</v>
      </c>
      <c r="J110" s="177">
        <v>50</v>
      </c>
      <c r="K110" s="189"/>
    </row>
    <row r="111" spans="2:11" customFormat="1" ht="15" customHeight="1">
      <c r="B111" s="200"/>
      <c r="C111" s="177" t="s">
        <v>651</v>
      </c>
      <c r="D111" s="177"/>
      <c r="E111" s="177"/>
      <c r="F111" s="198" t="s">
        <v>630</v>
      </c>
      <c r="G111" s="177"/>
      <c r="H111" s="177" t="s">
        <v>664</v>
      </c>
      <c r="I111" s="177" t="s">
        <v>626</v>
      </c>
      <c r="J111" s="177">
        <v>50</v>
      </c>
      <c r="K111" s="189"/>
    </row>
    <row r="112" spans="2:11" customFormat="1" ht="15" customHeight="1">
      <c r="B112" s="200"/>
      <c r="C112" s="177" t="s">
        <v>649</v>
      </c>
      <c r="D112" s="177"/>
      <c r="E112" s="177"/>
      <c r="F112" s="198" t="s">
        <v>630</v>
      </c>
      <c r="G112" s="177"/>
      <c r="H112" s="177" t="s">
        <v>664</v>
      </c>
      <c r="I112" s="177" t="s">
        <v>626</v>
      </c>
      <c r="J112" s="177">
        <v>50</v>
      </c>
      <c r="K112" s="189"/>
    </row>
    <row r="113" spans="2:11" customFormat="1" ht="15" customHeight="1">
      <c r="B113" s="200"/>
      <c r="C113" s="177" t="s">
        <v>52</v>
      </c>
      <c r="D113" s="177"/>
      <c r="E113" s="177"/>
      <c r="F113" s="198" t="s">
        <v>624</v>
      </c>
      <c r="G113" s="177"/>
      <c r="H113" s="177" t="s">
        <v>665</v>
      </c>
      <c r="I113" s="177" t="s">
        <v>626</v>
      </c>
      <c r="J113" s="177">
        <v>20</v>
      </c>
      <c r="K113" s="189"/>
    </row>
    <row r="114" spans="2:11" customFormat="1" ht="15" customHeight="1">
      <c r="B114" s="200"/>
      <c r="C114" s="177" t="s">
        <v>666</v>
      </c>
      <c r="D114" s="177"/>
      <c r="E114" s="177"/>
      <c r="F114" s="198" t="s">
        <v>624</v>
      </c>
      <c r="G114" s="177"/>
      <c r="H114" s="177" t="s">
        <v>667</v>
      </c>
      <c r="I114" s="177" t="s">
        <v>626</v>
      </c>
      <c r="J114" s="177">
        <v>120</v>
      </c>
      <c r="K114" s="189"/>
    </row>
    <row r="115" spans="2:11" customFormat="1" ht="15" customHeight="1">
      <c r="B115" s="200"/>
      <c r="C115" s="177" t="s">
        <v>37</v>
      </c>
      <c r="D115" s="177"/>
      <c r="E115" s="177"/>
      <c r="F115" s="198" t="s">
        <v>624</v>
      </c>
      <c r="G115" s="177"/>
      <c r="H115" s="177" t="s">
        <v>668</v>
      </c>
      <c r="I115" s="177" t="s">
        <v>659</v>
      </c>
      <c r="J115" s="177"/>
      <c r="K115" s="189"/>
    </row>
    <row r="116" spans="2:11" customFormat="1" ht="15" customHeight="1">
      <c r="B116" s="200"/>
      <c r="C116" s="177" t="s">
        <v>47</v>
      </c>
      <c r="D116" s="177"/>
      <c r="E116" s="177"/>
      <c r="F116" s="198" t="s">
        <v>624</v>
      </c>
      <c r="G116" s="177"/>
      <c r="H116" s="177" t="s">
        <v>669</v>
      </c>
      <c r="I116" s="177" t="s">
        <v>659</v>
      </c>
      <c r="J116" s="177"/>
      <c r="K116" s="189"/>
    </row>
    <row r="117" spans="2:11" customFormat="1" ht="15" customHeight="1">
      <c r="B117" s="200"/>
      <c r="C117" s="177" t="s">
        <v>56</v>
      </c>
      <c r="D117" s="177"/>
      <c r="E117" s="177"/>
      <c r="F117" s="198" t="s">
        <v>624</v>
      </c>
      <c r="G117" s="177"/>
      <c r="H117" s="177" t="s">
        <v>670</v>
      </c>
      <c r="I117" s="177" t="s">
        <v>671</v>
      </c>
      <c r="J117" s="177"/>
      <c r="K117" s="189"/>
    </row>
    <row r="118" spans="2:11" customFormat="1" ht="15" customHeight="1">
      <c r="B118" s="201"/>
      <c r="C118" s="207"/>
      <c r="D118" s="207"/>
      <c r="E118" s="207"/>
      <c r="F118" s="207"/>
      <c r="G118" s="207"/>
      <c r="H118" s="207"/>
      <c r="I118" s="207"/>
      <c r="J118" s="207"/>
      <c r="K118" s="203"/>
    </row>
    <row r="119" spans="2:11" customFormat="1" ht="18.75" customHeight="1">
      <c r="B119" s="208"/>
      <c r="C119" s="209"/>
      <c r="D119" s="209"/>
      <c r="E119" s="209"/>
      <c r="F119" s="210"/>
      <c r="G119" s="209"/>
      <c r="H119" s="209"/>
      <c r="I119" s="209"/>
      <c r="J119" s="209"/>
      <c r="K119" s="208"/>
    </row>
    <row r="120" spans="2:11" customFormat="1" ht="18.75" customHeight="1">
      <c r="B120" s="184"/>
      <c r="C120" s="184"/>
      <c r="D120" s="184"/>
      <c r="E120" s="184"/>
      <c r="F120" s="184"/>
      <c r="G120" s="184"/>
      <c r="H120" s="184"/>
      <c r="I120" s="184"/>
      <c r="J120" s="184"/>
      <c r="K120" s="184"/>
    </row>
    <row r="121" spans="2:11" customFormat="1" ht="7.5" customHeight="1">
      <c r="B121" s="211"/>
      <c r="C121" s="212"/>
      <c r="D121" s="212"/>
      <c r="E121" s="212"/>
      <c r="F121" s="212"/>
      <c r="G121" s="212"/>
      <c r="H121" s="212"/>
      <c r="I121" s="212"/>
      <c r="J121" s="212"/>
      <c r="K121" s="213"/>
    </row>
    <row r="122" spans="2:11" customFormat="1" ht="45" customHeight="1">
      <c r="B122" s="214"/>
      <c r="C122" s="285" t="s">
        <v>672</v>
      </c>
      <c r="D122" s="285"/>
      <c r="E122" s="285"/>
      <c r="F122" s="285"/>
      <c r="G122" s="285"/>
      <c r="H122" s="285"/>
      <c r="I122" s="285"/>
      <c r="J122" s="285"/>
      <c r="K122" s="215"/>
    </row>
    <row r="123" spans="2:11" customFormat="1" ht="17.25" customHeight="1">
      <c r="B123" s="216"/>
      <c r="C123" s="190" t="s">
        <v>618</v>
      </c>
      <c r="D123" s="190"/>
      <c r="E123" s="190"/>
      <c r="F123" s="190" t="s">
        <v>619</v>
      </c>
      <c r="G123" s="191"/>
      <c r="H123" s="190" t="s">
        <v>53</v>
      </c>
      <c r="I123" s="190" t="s">
        <v>56</v>
      </c>
      <c r="J123" s="190" t="s">
        <v>620</v>
      </c>
      <c r="K123" s="217"/>
    </row>
    <row r="124" spans="2:11" customFormat="1" ht="17.25" customHeight="1">
      <c r="B124" s="216"/>
      <c r="C124" s="192" t="s">
        <v>621</v>
      </c>
      <c r="D124" s="192"/>
      <c r="E124" s="192"/>
      <c r="F124" s="193" t="s">
        <v>622</v>
      </c>
      <c r="G124" s="194"/>
      <c r="H124" s="192"/>
      <c r="I124" s="192"/>
      <c r="J124" s="192" t="s">
        <v>623</v>
      </c>
      <c r="K124" s="217"/>
    </row>
    <row r="125" spans="2:11" customFormat="1" ht="5.25" customHeight="1">
      <c r="B125" s="218"/>
      <c r="C125" s="195"/>
      <c r="D125" s="195"/>
      <c r="E125" s="195"/>
      <c r="F125" s="195"/>
      <c r="G125" s="219"/>
      <c r="H125" s="195"/>
      <c r="I125" s="195"/>
      <c r="J125" s="195"/>
      <c r="K125" s="220"/>
    </row>
    <row r="126" spans="2:11" customFormat="1" ht="15" customHeight="1">
      <c r="B126" s="218"/>
      <c r="C126" s="177" t="s">
        <v>627</v>
      </c>
      <c r="D126" s="197"/>
      <c r="E126" s="197"/>
      <c r="F126" s="198" t="s">
        <v>624</v>
      </c>
      <c r="G126" s="177"/>
      <c r="H126" s="177" t="s">
        <v>664</v>
      </c>
      <c r="I126" s="177" t="s">
        <v>626</v>
      </c>
      <c r="J126" s="177">
        <v>120</v>
      </c>
      <c r="K126" s="221"/>
    </row>
    <row r="127" spans="2:11" customFormat="1" ht="15" customHeight="1">
      <c r="B127" s="218"/>
      <c r="C127" s="177" t="s">
        <v>673</v>
      </c>
      <c r="D127" s="177"/>
      <c r="E127" s="177"/>
      <c r="F127" s="198" t="s">
        <v>624</v>
      </c>
      <c r="G127" s="177"/>
      <c r="H127" s="177" t="s">
        <v>674</v>
      </c>
      <c r="I127" s="177" t="s">
        <v>626</v>
      </c>
      <c r="J127" s="177" t="s">
        <v>675</v>
      </c>
      <c r="K127" s="221"/>
    </row>
    <row r="128" spans="2:11" customFormat="1" ht="15" customHeight="1">
      <c r="B128" s="218"/>
      <c r="C128" s="177" t="s">
        <v>572</v>
      </c>
      <c r="D128" s="177"/>
      <c r="E128" s="177"/>
      <c r="F128" s="198" t="s">
        <v>624</v>
      </c>
      <c r="G128" s="177"/>
      <c r="H128" s="177" t="s">
        <v>676</v>
      </c>
      <c r="I128" s="177" t="s">
        <v>626</v>
      </c>
      <c r="J128" s="177" t="s">
        <v>675</v>
      </c>
      <c r="K128" s="221"/>
    </row>
    <row r="129" spans="2:11" customFormat="1" ht="15" customHeight="1">
      <c r="B129" s="218"/>
      <c r="C129" s="177" t="s">
        <v>635</v>
      </c>
      <c r="D129" s="177"/>
      <c r="E129" s="177"/>
      <c r="F129" s="198" t="s">
        <v>630</v>
      </c>
      <c r="G129" s="177"/>
      <c r="H129" s="177" t="s">
        <v>636</v>
      </c>
      <c r="I129" s="177" t="s">
        <v>626</v>
      </c>
      <c r="J129" s="177">
        <v>15</v>
      </c>
      <c r="K129" s="221"/>
    </row>
    <row r="130" spans="2:11" customFormat="1" ht="15" customHeight="1">
      <c r="B130" s="218"/>
      <c r="C130" s="177" t="s">
        <v>637</v>
      </c>
      <c r="D130" s="177"/>
      <c r="E130" s="177"/>
      <c r="F130" s="198" t="s">
        <v>630</v>
      </c>
      <c r="G130" s="177"/>
      <c r="H130" s="177" t="s">
        <v>638</v>
      </c>
      <c r="I130" s="177" t="s">
        <v>626</v>
      </c>
      <c r="J130" s="177">
        <v>15</v>
      </c>
      <c r="K130" s="221"/>
    </row>
    <row r="131" spans="2:11" customFormat="1" ht="15" customHeight="1">
      <c r="B131" s="218"/>
      <c r="C131" s="177" t="s">
        <v>639</v>
      </c>
      <c r="D131" s="177"/>
      <c r="E131" s="177"/>
      <c r="F131" s="198" t="s">
        <v>630</v>
      </c>
      <c r="G131" s="177"/>
      <c r="H131" s="177" t="s">
        <v>640</v>
      </c>
      <c r="I131" s="177" t="s">
        <v>626</v>
      </c>
      <c r="J131" s="177">
        <v>20</v>
      </c>
      <c r="K131" s="221"/>
    </row>
    <row r="132" spans="2:11" customFormat="1" ht="15" customHeight="1">
      <c r="B132" s="218"/>
      <c r="C132" s="177" t="s">
        <v>641</v>
      </c>
      <c r="D132" s="177"/>
      <c r="E132" s="177"/>
      <c r="F132" s="198" t="s">
        <v>630</v>
      </c>
      <c r="G132" s="177"/>
      <c r="H132" s="177" t="s">
        <v>642</v>
      </c>
      <c r="I132" s="177" t="s">
        <v>626</v>
      </c>
      <c r="J132" s="177">
        <v>20</v>
      </c>
      <c r="K132" s="221"/>
    </row>
    <row r="133" spans="2:11" customFormat="1" ht="15" customHeight="1">
      <c r="B133" s="218"/>
      <c r="C133" s="177" t="s">
        <v>629</v>
      </c>
      <c r="D133" s="177"/>
      <c r="E133" s="177"/>
      <c r="F133" s="198" t="s">
        <v>630</v>
      </c>
      <c r="G133" s="177"/>
      <c r="H133" s="177" t="s">
        <v>664</v>
      </c>
      <c r="I133" s="177" t="s">
        <v>626</v>
      </c>
      <c r="J133" s="177">
        <v>50</v>
      </c>
      <c r="K133" s="221"/>
    </row>
    <row r="134" spans="2:11" customFormat="1" ht="15" customHeight="1">
      <c r="B134" s="218"/>
      <c r="C134" s="177" t="s">
        <v>643</v>
      </c>
      <c r="D134" s="177"/>
      <c r="E134" s="177"/>
      <c r="F134" s="198" t="s">
        <v>630</v>
      </c>
      <c r="G134" s="177"/>
      <c r="H134" s="177" t="s">
        <v>664</v>
      </c>
      <c r="I134" s="177" t="s">
        <v>626</v>
      </c>
      <c r="J134" s="177">
        <v>50</v>
      </c>
      <c r="K134" s="221"/>
    </row>
    <row r="135" spans="2:11" customFormat="1" ht="15" customHeight="1">
      <c r="B135" s="218"/>
      <c r="C135" s="177" t="s">
        <v>649</v>
      </c>
      <c r="D135" s="177"/>
      <c r="E135" s="177"/>
      <c r="F135" s="198" t="s">
        <v>630</v>
      </c>
      <c r="G135" s="177"/>
      <c r="H135" s="177" t="s">
        <v>664</v>
      </c>
      <c r="I135" s="177" t="s">
        <v>626</v>
      </c>
      <c r="J135" s="177">
        <v>50</v>
      </c>
      <c r="K135" s="221"/>
    </row>
    <row r="136" spans="2:11" customFormat="1" ht="15" customHeight="1">
      <c r="B136" s="218"/>
      <c r="C136" s="177" t="s">
        <v>651</v>
      </c>
      <c r="D136" s="177"/>
      <c r="E136" s="177"/>
      <c r="F136" s="198" t="s">
        <v>630</v>
      </c>
      <c r="G136" s="177"/>
      <c r="H136" s="177" t="s">
        <v>664</v>
      </c>
      <c r="I136" s="177" t="s">
        <v>626</v>
      </c>
      <c r="J136" s="177">
        <v>50</v>
      </c>
      <c r="K136" s="221"/>
    </row>
    <row r="137" spans="2:11" customFormat="1" ht="15" customHeight="1">
      <c r="B137" s="218"/>
      <c r="C137" s="177" t="s">
        <v>652</v>
      </c>
      <c r="D137" s="177"/>
      <c r="E137" s="177"/>
      <c r="F137" s="198" t="s">
        <v>630</v>
      </c>
      <c r="G137" s="177"/>
      <c r="H137" s="177" t="s">
        <v>677</v>
      </c>
      <c r="I137" s="177" t="s">
        <v>626</v>
      </c>
      <c r="J137" s="177">
        <v>255</v>
      </c>
      <c r="K137" s="221"/>
    </row>
    <row r="138" spans="2:11" customFormat="1" ht="15" customHeight="1">
      <c r="B138" s="218"/>
      <c r="C138" s="177" t="s">
        <v>654</v>
      </c>
      <c r="D138" s="177"/>
      <c r="E138" s="177"/>
      <c r="F138" s="198" t="s">
        <v>624</v>
      </c>
      <c r="G138" s="177"/>
      <c r="H138" s="177" t="s">
        <v>678</v>
      </c>
      <c r="I138" s="177" t="s">
        <v>656</v>
      </c>
      <c r="J138" s="177"/>
      <c r="K138" s="221"/>
    </row>
    <row r="139" spans="2:11" customFormat="1" ht="15" customHeight="1">
      <c r="B139" s="218"/>
      <c r="C139" s="177" t="s">
        <v>657</v>
      </c>
      <c r="D139" s="177"/>
      <c r="E139" s="177"/>
      <c r="F139" s="198" t="s">
        <v>624</v>
      </c>
      <c r="G139" s="177"/>
      <c r="H139" s="177" t="s">
        <v>679</v>
      </c>
      <c r="I139" s="177" t="s">
        <v>659</v>
      </c>
      <c r="J139" s="177"/>
      <c r="K139" s="221"/>
    </row>
    <row r="140" spans="2:11" customFormat="1" ht="15" customHeight="1">
      <c r="B140" s="218"/>
      <c r="C140" s="177" t="s">
        <v>660</v>
      </c>
      <c r="D140" s="177"/>
      <c r="E140" s="177"/>
      <c r="F140" s="198" t="s">
        <v>624</v>
      </c>
      <c r="G140" s="177"/>
      <c r="H140" s="177" t="s">
        <v>660</v>
      </c>
      <c r="I140" s="177" t="s">
        <v>659</v>
      </c>
      <c r="J140" s="177"/>
      <c r="K140" s="221"/>
    </row>
    <row r="141" spans="2:11" customFormat="1" ht="15" customHeight="1">
      <c r="B141" s="218"/>
      <c r="C141" s="177" t="s">
        <v>37</v>
      </c>
      <c r="D141" s="177"/>
      <c r="E141" s="177"/>
      <c r="F141" s="198" t="s">
        <v>624</v>
      </c>
      <c r="G141" s="177"/>
      <c r="H141" s="177" t="s">
        <v>680</v>
      </c>
      <c r="I141" s="177" t="s">
        <v>659</v>
      </c>
      <c r="J141" s="177"/>
      <c r="K141" s="221"/>
    </row>
    <row r="142" spans="2:11" customFormat="1" ht="15" customHeight="1">
      <c r="B142" s="218"/>
      <c r="C142" s="177" t="s">
        <v>681</v>
      </c>
      <c r="D142" s="177"/>
      <c r="E142" s="177"/>
      <c r="F142" s="198" t="s">
        <v>624</v>
      </c>
      <c r="G142" s="177"/>
      <c r="H142" s="177" t="s">
        <v>682</v>
      </c>
      <c r="I142" s="177" t="s">
        <v>659</v>
      </c>
      <c r="J142" s="177"/>
      <c r="K142" s="221"/>
    </row>
    <row r="143" spans="2:11" customFormat="1" ht="15" customHeight="1">
      <c r="B143" s="222"/>
      <c r="C143" s="223"/>
      <c r="D143" s="223"/>
      <c r="E143" s="223"/>
      <c r="F143" s="223"/>
      <c r="G143" s="223"/>
      <c r="H143" s="223"/>
      <c r="I143" s="223"/>
      <c r="J143" s="223"/>
      <c r="K143" s="224"/>
    </row>
    <row r="144" spans="2:11" customFormat="1" ht="18.75" customHeight="1">
      <c r="B144" s="209"/>
      <c r="C144" s="209"/>
      <c r="D144" s="209"/>
      <c r="E144" s="209"/>
      <c r="F144" s="210"/>
      <c r="G144" s="209"/>
      <c r="H144" s="209"/>
      <c r="I144" s="209"/>
      <c r="J144" s="209"/>
      <c r="K144" s="209"/>
    </row>
    <row r="145" spans="2:11" customFormat="1" ht="18.75" customHeight="1">
      <c r="B145" s="184"/>
      <c r="C145" s="184"/>
      <c r="D145" s="184"/>
      <c r="E145" s="184"/>
      <c r="F145" s="184"/>
      <c r="G145" s="184"/>
      <c r="H145" s="184"/>
      <c r="I145" s="184"/>
      <c r="J145" s="184"/>
      <c r="K145" s="184"/>
    </row>
    <row r="146" spans="2:11" customFormat="1" ht="7.5" customHeight="1">
      <c r="B146" s="185"/>
      <c r="C146" s="186"/>
      <c r="D146" s="186"/>
      <c r="E146" s="186"/>
      <c r="F146" s="186"/>
      <c r="G146" s="186"/>
      <c r="H146" s="186"/>
      <c r="I146" s="186"/>
      <c r="J146" s="186"/>
      <c r="K146" s="187"/>
    </row>
    <row r="147" spans="2:11" customFormat="1" ht="45" customHeight="1">
      <c r="B147" s="188"/>
      <c r="C147" s="287" t="s">
        <v>683</v>
      </c>
      <c r="D147" s="287"/>
      <c r="E147" s="287"/>
      <c r="F147" s="287"/>
      <c r="G147" s="287"/>
      <c r="H147" s="287"/>
      <c r="I147" s="287"/>
      <c r="J147" s="287"/>
      <c r="K147" s="189"/>
    </row>
    <row r="148" spans="2:11" customFormat="1" ht="17.25" customHeight="1">
      <c r="B148" s="188"/>
      <c r="C148" s="190" t="s">
        <v>618</v>
      </c>
      <c r="D148" s="190"/>
      <c r="E148" s="190"/>
      <c r="F148" s="190" t="s">
        <v>619</v>
      </c>
      <c r="G148" s="191"/>
      <c r="H148" s="190" t="s">
        <v>53</v>
      </c>
      <c r="I148" s="190" t="s">
        <v>56</v>
      </c>
      <c r="J148" s="190" t="s">
        <v>620</v>
      </c>
      <c r="K148" s="189"/>
    </row>
    <row r="149" spans="2:11" customFormat="1" ht="17.25" customHeight="1">
      <c r="B149" s="188"/>
      <c r="C149" s="192" t="s">
        <v>621</v>
      </c>
      <c r="D149" s="192"/>
      <c r="E149" s="192"/>
      <c r="F149" s="193" t="s">
        <v>622</v>
      </c>
      <c r="G149" s="194"/>
      <c r="H149" s="192"/>
      <c r="I149" s="192"/>
      <c r="J149" s="192" t="s">
        <v>623</v>
      </c>
      <c r="K149" s="189"/>
    </row>
    <row r="150" spans="2:11" customFormat="1" ht="5.25" customHeight="1">
      <c r="B150" s="200"/>
      <c r="C150" s="195"/>
      <c r="D150" s="195"/>
      <c r="E150" s="195"/>
      <c r="F150" s="195"/>
      <c r="G150" s="196"/>
      <c r="H150" s="195"/>
      <c r="I150" s="195"/>
      <c r="J150" s="195"/>
      <c r="K150" s="221"/>
    </row>
    <row r="151" spans="2:11" customFormat="1" ht="15" customHeight="1">
      <c r="B151" s="200"/>
      <c r="C151" s="225" t="s">
        <v>627</v>
      </c>
      <c r="D151" s="177"/>
      <c r="E151" s="177"/>
      <c r="F151" s="226" t="s">
        <v>624</v>
      </c>
      <c r="G151" s="177"/>
      <c r="H151" s="225" t="s">
        <v>664</v>
      </c>
      <c r="I151" s="225" t="s">
        <v>626</v>
      </c>
      <c r="J151" s="225">
        <v>120</v>
      </c>
      <c r="K151" s="221"/>
    </row>
    <row r="152" spans="2:11" customFormat="1" ht="15" customHeight="1">
      <c r="B152" s="200"/>
      <c r="C152" s="225" t="s">
        <v>673</v>
      </c>
      <c r="D152" s="177"/>
      <c r="E152" s="177"/>
      <c r="F152" s="226" t="s">
        <v>624</v>
      </c>
      <c r="G152" s="177"/>
      <c r="H152" s="225" t="s">
        <v>684</v>
      </c>
      <c r="I152" s="225" t="s">
        <v>626</v>
      </c>
      <c r="J152" s="225" t="s">
        <v>675</v>
      </c>
      <c r="K152" s="221"/>
    </row>
    <row r="153" spans="2:11" customFormat="1" ht="15" customHeight="1">
      <c r="B153" s="200"/>
      <c r="C153" s="225" t="s">
        <v>572</v>
      </c>
      <c r="D153" s="177"/>
      <c r="E153" s="177"/>
      <c r="F153" s="226" t="s">
        <v>624</v>
      </c>
      <c r="G153" s="177"/>
      <c r="H153" s="225" t="s">
        <v>685</v>
      </c>
      <c r="I153" s="225" t="s">
        <v>626</v>
      </c>
      <c r="J153" s="225" t="s">
        <v>675</v>
      </c>
      <c r="K153" s="221"/>
    </row>
    <row r="154" spans="2:11" customFormat="1" ht="15" customHeight="1">
      <c r="B154" s="200"/>
      <c r="C154" s="225" t="s">
        <v>629</v>
      </c>
      <c r="D154" s="177"/>
      <c r="E154" s="177"/>
      <c r="F154" s="226" t="s">
        <v>630</v>
      </c>
      <c r="G154" s="177"/>
      <c r="H154" s="225" t="s">
        <v>664</v>
      </c>
      <c r="I154" s="225" t="s">
        <v>626</v>
      </c>
      <c r="J154" s="225">
        <v>50</v>
      </c>
      <c r="K154" s="221"/>
    </row>
    <row r="155" spans="2:11" customFormat="1" ht="15" customHeight="1">
      <c r="B155" s="200"/>
      <c r="C155" s="225" t="s">
        <v>632</v>
      </c>
      <c r="D155" s="177"/>
      <c r="E155" s="177"/>
      <c r="F155" s="226" t="s">
        <v>624</v>
      </c>
      <c r="G155" s="177"/>
      <c r="H155" s="225" t="s">
        <v>664</v>
      </c>
      <c r="I155" s="225" t="s">
        <v>634</v>
      </c>
      <c r="J155" s="225"/>
      <c r="K155" s="221"/>
    </row>
    <row r="156" spans="2:11" customFormat="1" ht="15" customHeight="1">
      <c r="B156" s="200"/>
      <c r="C156" s="225" t="s">
        <v>643</v>
      </c>
      <c r="D156" s="177"/>
      <c r="E156" s="177"/>
      <c r="F156" s="226" t="s">
        <v>630</v>
      </c>
      <c r="G156" s="177"/>
      <c r="H156" s="225" t="s">
        <v>664</v>
      </c>
      <c r="I156" s="225" t="s">
        <v>626</v>
      </c>
      <c r="J156" s="225">
        <v>50</v>
      </c>
      <c r="K156" s="221"/>
    </row>
    <row r="157" spans="2:11" customFormat="1" ht="15" customHeight="1">
      <c r="B157" s="200"/>
      <c r="C157" s="225" t="s">
        <v>651</v>
      </c>
      <c r="D157" s="177"/>
      <c r="E157" s="177"/>
      <c r="F157" s="226" t="s">
        <v>630</v>
      </c>
      <c r="G157" s="177"/>
      <c r="H157" s="225" t="s">
        <v>664</v>
      </c>
      <c r="I157" s="225" t="s">
        <v>626</v>
      </c>
      <c r="J157" s="225">
        <v>50</v>
      </c>
      <c r="K157" s="221"/>
    </row>
    <row r="158" spans="2:11" customFormat="1" ht="15" customHeight="1">
      <c r="B158" s="200"/>
      <c r="C158" s="225" t="s">
        <v>649</v>
      </c>
      <c r="D158" s="177"/>
      <c r="E158" s="177"/>
      <c r="F158" s="226" t="s">
        <v>630</v>
      </c>
      <c r="G158" s="177"/>
      <c r="H158" s="225" t="s">
        <v>664</v>
      </c>
      <c r="I158" s="225" t="s">
        <v>626</v>
      </c>
      <c r="J158" s="225">
        <v>50</v>
      </c>
      <c r="K158" s="221"/>
    </row>
    <row r="159" spans="2:11" customFormat="1" ht="15" customHeight="1">
      <c r="B159" s="200"/>
      <c r="C159" s="225" t="s">
        <v>90</v>
      </c>
      <c r="D159" s="177"/>
      <c r="E159" s="177"/>
      <c r="F159" s="226" t="s">
        <v>624</v>
      </c>
      <c r="G159" s="177"/>
      <c r="H159" s="225" t="s">
        <v>686</v>
      </c>
      <c r="I159" s="225" t="s">
        <v>626</v>
      </c>
      <c r="J159" s="225" t="s">
        <v>687</v>
      </c>
      <c r="K159" s="221"/>
    </row>
    <row r="160" spans="2:11" customFormat="1" ht="15" customHeight="1">
      <c r="B160" s="200"/>
      <c r="C160" s="225" t="s">
        <v>688</v>
      </c>
      <c r="D160" s="177"/>
      <c r="E160" s="177"/>
      <c r="F160" s="226" t="s">
        <v>624</v>
      </c>
      <c r="G160" s="177"/>
      <c r="H160" s="225" t="s">
        <v>689</v>
      </c>
      <c r="I160" s="225" t="s">
        <v>659</v>
      </c>
      <c r="J160" s="225"/>
      <c r="K160" s="221"/>
    </row>
    <row r="161" spans="2:11" customFormat="1" ht="15" customHeight="1">
      <c r="B161" s="227"/>
      <c r="C161" s="207"/>
      <c r="D161" s="207"/>
      <c r="E161" s="207"/>
      <c r="F161" s="207"/>
      <c r="G161" s="207"/>
      <c r="H161" s="207"/>
      <c r="I161" s="207"/>
      <c r="J161" s="207"/>
      <c r="K161" s="228"/>
    </row>
    <row r="162" spans="2:11" customFormat="1" ht="18.75" customHeight="1">
      <c r="B162" s="209"/>
      <c r="C162" s="219"/>
      <c r="D162" s="219"/>
      <c r="E162" s="219"/>
      <c r="F162" s="229"/>
      <c r="G162" s="219"/>
      <c r="H162" s="219"/>
      <c r="I162" s="219"/>
      <c r="J162" s="219"/>
      <c r="K162" s="209"/>
    </row>
    <row r="163" spans="2:11" customFormat="1" ht="18.75" customHeight="1">
      <c r="B163" s="184"/>
      <c r="C163" s="184"/>
      <c r="D163" s="184"/>
      <c r="E163" s="184"/>
      <c r="F163" s="184"/>
      <c r="G163" s="184"/>
      <c r="H163" s="184"/>
      <c r="I163" s="184"/>
      <c r="J163" s="184"/>
      <c r="K163" s="184"/>
    </row>
    <row r="164" spans="2:11" customFormat="1" ht="7.5" customHeight="1">
      <c r="B164" s="166"/>
      <c r="C164" s="167"/>
      <c r="D164" s="167"/>
      <c r="E164" s="167"/>
      <c r="F164" s="167"/>
      <c r="G164" s="167"/>
      <c r="H164" s="167"/>
      <c r="I164" s="167"/>
      <c r="J164" s="167"/>
      <c r="K164" s="168"/>
    </row>
    <row r="165" spans="2:11" customFormat="1" ht="45" customHeight="1">
      <c r="B165" s="169"/>
      <c r="C165" s="285" t="s">
        <v>690</v>
      </c>
      <c r="D165" s="285"/>
      <c r="E165" s="285"/>
      <c r="F165" s="285"/>
      <c r="G165" s="285"/>
      <c r="H165" s="285"/>
      <c r="I165" s="285"/>
      <c r="J165" s="285"/>
      <c r="K165" s="170"/>
    </row>
    <row r="166" spans="2:11" customFormat="1" ht="17.25" customHeight="1">
      <c r="B166" s="169"/>
      <c r="C166" s="190" t="s">
        <v>618</v>
      </c>
      <c r="D166" s="190"/>
      <c r="E166" s="190"/>
      <c r="F166" s="190" t="s">
        <v>619</v>
      </c>
      <c r="G166" s="230"/>
      <c r="H166" s="231" t="s">
        <v>53</v>
      </c>
      <c r="I166" s="231" t="s">
        <v>56</v>
      </c>
      <c r="J166" s="190" t="s">
        <v>620</v>
      </c>
      <c r="K166" s="170"/>
    </row>
    <row r="167" spans="2:11" customFormat="1" ht="17.25" customHeight="1">
      <c r="B167" s="171"/>
      <c r="C167" s="192" t="s">
        <v>621</v>
      </c>
      <c r="D167" s="192"/>
      <c r="E167" s="192"/>
      <c r="F167" s="193" t="s">
        <v>622</v>
      </c>
      <c r="G167" s="232"/>
      <c r="H167" s="233"/>
      <c r="I167" s="233"/>
      <c r="J167" s="192" t="s">
        <v>623</v>
      </c>
      <c r="K167" s="172"/>
    </row>
    <row r="168" spans="2:11" customFormat="1" ht="5.25" customHeight="1">
      <c r="B168" s="200"/>
      <c r="C168" s="195"/>
      <c r="D168" s="195"/>
      <c r="E168" s="195"/>
      <c r="F168" s="195"/>
      <c r="G168" s="196"/>
      <c r="H168" s="195"/>
      <c r="I168" s="195"/>
      <c r="J168" s="195"/>
      <c r="K168" s="221"/>
    </row>
    <row r="169" spans="2:11" customFormat="1" ht="15" customHeight="1">
      <c r="B169" s="200"/>
      <c r="C169" s="177" t="s">
        <v>627</v>
      </c>
      <c r="D169" s="177"/>
      <c r="E169" s="177"/>
      <c r="F169" s="198" t="s">
        <v>624</v>
      </c>
      <c r="G169" s="177"/>
      <c r="H169" s="177" t="s">
        <v>664</v>
      </c>
      <c r="I169" s="177" t="s">
        <v>626</v>
      </c>
      <c r="J169" s="177">
        <v>120</v>
      </c>
      <c r="K169" s="221"/>
    </row>
    <row r="170" spans="2:11" customFormat="1" ht="15" customHeight="1">
      <c r="B170" s="200"/>
      <c r="C170" s="177" t="s">
        <v>673</v>
      </c>
      <c r="D170" s="177"/>
      <c r="E170" s="177"/>
      <c r="F170" s="198" t="s">
        <v>624</v>
      </c>
      <c r="G170" s="177"/>
      <c r="H170" s="177" t="s">
        <v>674</v>
      </c>
      <c r="I170" s="177" t="s">
        <v>626</v>
      </c>
      <c r="J170" s="177" t="s">
        <v>675</v>
      </c>
      <c r="K170" s="221"/>
    </row>
    <row r="171" spans="2:11" customFormat="1" ht="15" customHeight="1">
      <c r="B171" s="200"/>
      <c r="C171" s="177" t="s">
        <v>572</v>
      </c>
      <c r="D171" s="177"/>
      <c r="E171" s="177"/>
      <c r="F171" s="198" t="s">
        <v>624</v>
      </c>
      <c r="G171" s="177"/>
      <c r="H171" s="177" t="s">
        <v>691</v>
      </c>
      <c r="I171" s="177" t="s">
        <v>626</v>
      </c>
      <c r="J171" s="177" t="s">
        <v>675</v>
      </c>
      <c r="K171" s="221"/>
    </row>
    <row r="172" spans="2:11" customFormat="1" ht="15" customHeight="1">
      <c r="B172" s="200"/>
      <c r="C172" s="177" t="s">
        <v>629</v>
      </c>
      <c r="D172" s="177"/>
      <c r="E172" s="177"/>
      <c r="F172" s="198" t="s">
        <v>630</v>
      </c>
      <c r="G172" s="177"/>
      <c r="H172" s="177" t="s">
        <v>691</v>
      </c>
      <c r="I172" s="177" t="s">
        <v>626</v>
      </c>
      <c r="J172" s="177">
        <v>50</v>
      </c>
      <c r="K172" s="221"/>
    </row>
    <row r="173" spans="2:11" customFormat="1" ht="15" customHeight="1">
      <c r="B173" s="200"/>
      <c r="C173" s="177" t="s">
        <v>632</v>
      </c>
      <c r="D173" s="177"/>
      <c r="E173" s="177"/>
      <c r="F173" s="198" t="s">
        <v>624</v>
      </c>
      <c r="G173" s="177"/>
      <c r="H173" s="177" t="s">
        <v>691</v>
      </c>
      <c r="I173" s="177" t="s">
        <v>634</v>
      </c>
      <c r="J173" s="177"/>
      <c r="K173" s="221"/>
    </row>
    <row r="174" spans="2:11" customFormat="1" ht="15" customHeight="1">
      <c r="B174" s="200"/>
      <c r="C174" s="177" t="s">
        <v>643</v>
      </c>
      <c r="D174" s="177"/>
      <c r="E174" s="177"/>
      <c r="F174" s="198" t="s">
        <v>630</v>
      </c>
      <c r="G174" s="177"/>
      <c r="H174" s="177" t="s">
        <v>691</v>
      </c>
      <c r="I174" s="177" t="s">
        <v>626</v>
      </c>
      <c r="J174" s="177">
        <v>50</v>
      </c>
      <c r="K174" s="221"/>
    </row>
    <row r="175" spans="2:11" customFormat="1" ht="15" customHeight="1">
      <c r="B175" s="200"/>
      <c r="C175" s="177" t="s">
        <v>651</v>
      </c>
      <c r="D175" s="177"/>
      <c r="E175" s="177"/>
      <c r="F175" s="198" t="s">
        <v>630</v>
      </c>
      <c r="G175" s="177"/>
      <c r="H175" s="177" t="s">
        <v>691</v>
      </c>
      <c r="I175" s="177" t="s">
        <v>626</v>
      </c>
      <c r="J175" s="177">
        <v>50</v>
      </c>
      <c r="K175" s="221"/>
    </row>
    <row r="176" spans="2:11" customFormat="1" ht="15" customHeight="1">
      <c r="B176" s="200"/>
      <c r="C176" s="177" t="s">
        <v>649</v>
      </c>
      <c r="D176" s="177"/>
      <c r="E176" s="177"/>
      <c r="F176" s="198" t="s">
        <v>630</v>
      </c>
      <c r="G176" s="177"/>
      <c r="H176" s="177" t="s">
        <v>691</v>
      </c>
      <c r="I176" s="177" t="s">
        <v>626</v>
      </c>
      <c r="J176" s="177">
        <v>50</v>
      </c>
      <c r="K176" s="221"/>
    </row>
    <row r="177" spans="2:11" customFormat="1" ht="15" customHeight="1">
      <c r="B177" s="200"/>
      <c r="C177" s="177" t="s">
        <v>102</v>
      </c>
      <c r="D177" s="177"/>
      <c r="E177" s="177"/>
      <c r="F177" s="198" t="s">
        <v>624</v>
      </c>
      <c r="G177" s="177"/>
      <c r="H177" s="177" t="s">
        <v>692</v>
      </c>
      <c r="I177" s="177" t="s">
        <v>693</v>
      </c>
      <c r="J177" s="177"/>
      <c r="K177" s="221"/>
    </row>
    <row r="178" spans="2:11" customFormat="1" ht="15" customHeight="1">
      <c r="B178" s="200"/>
      <c r="C178" s="177" t="s">
        <v>56</v>
      </c>
      <c r="D178" s="177"/>
      <c r="E178" s="177"/>
      <c r="F178" s="198" t="s">
        <v>624</v>
      </c>
      <c r="G178" s="177"/>
      <c r="H178" s="177" t="s">
        <v>694</v>
      </c>
      <c r="I178" s="177" t="s">
        <v>695</v>
      </c>
      <c r="J178" s="177">
        <v>1</v>
      </c>
      <c r="K178" s="221"/>
    </row>
    <row r="179" spans="2:11" customFormat="1" ht="15" customHeight="1">
      <c r="B179" s="200"/>
      <c r="C179" s="177" t="s">
        <v>52</v>
      </c>
      <c r="D179" s="177"/>
      <c r="E179" s="177"/>
      <c r="F179" s="198" t="s">
        <v>624</v>
      </c>
      <c r="G179" s="177"/>
      <c r="H179" s="177" t="s">
        <v>696</v>
      </c>
      <c r="I179" s="177" t="s">
        <v>626</v>
      </c>
      <c r="J179" s="177">
        <v>20</v>
      </c>
      <c r="K179" s="221"/>
    </row>
    <row r="180" spans="2:11" customFormat="1" ht="15" customHeight="1">
      <c r="B180" s="200"/>
      <c r="C180" s="177" t="s">
        <v>53</v>
      </c>
      <c r="D180" s="177"/>
      <c r="E180" s="177"/>
      <c r="F180" s="198" t="s">
        <v>624</v>
      </c>
      <c r="G180" s="177"/>
      <c r="H180" s="177" t="s">
        <v>697</v>
      </c>
      <c r="I180" s="177" t="s">
        <v>626</v>
      </c>
      <c r="J180" s="177">
        <v>255</v>
      </c>
      <c r="K180" s="221"/>
    </row>
    <row r="181" spans="2:11" customFormat="1" ht="15" customHeight="1">
      <c r="B181" s="200"/>
      <c r="C181" s="177" t="s">
        <v>103</v>
      </c>
      <c r="D181" s="177"/>
      <c r="E181" s="177"/>
      <c r="F181" s="198" t="s">
        <v>624</v>
      </c>
      <c r="G181" s="177"/>
      <c r="H181" s="177" t="s">
        <v>588</v>
      </c>
      <c r="I181" s="177" t="s">
        <v>626</v>
      </c>
      <c r="J181" s="177">
        <v>10</v>
      </c>
      <c r="K181" s="221"/>
    </row>
    <row r="182" spans="2:11" customFormat="1" ht="15" customHeight="1">
      <c r="B182" s="200"/>
      <c r="C182" s="177" t="s">
        <v>104</v>
      </c>
      <c r="D182" s="177"/>
      <c r="E182" s="177"/>
      <c r="F182" s="198" t="s">
        <v>624</v>
      </c>
      <c r="G182" s="177"/>
      <c r="H182" s="177" t="s">
        <v>698</v>
      </c>
      <c r="I182" s="177" t="s">
        <v>659</v>
      </c>
      <c r="J182" s="177"/>
      <c r="K182" s="221"/>
    </row>
    <row r="183" spans="2:11" customFormat="1" ht="15" customHeight="1">
      <c r="B183" s="200"/>
      <c r="C183" s="177" t="s">
        <v>699</v>
      </c>
      <c r="D183" s="177"/>
      <c r="E183" s="177"/>
      <c r="F183" s="198" t="s">
        <v>624</v>
      </c>
      <c r="G183" s="177"/>
      <c r="H183" s="177" t="s">
        <v>700</v>
      </c>
      <c r="I183" s="177" t="s">
        <v>659</v>
      </c>
      <c r="J183" s="177"/>
      <c r="K183" s="221"/>
    </row>
    <row r="184" spans="2:11" customFormat="1" ht="15" customHeight="1">
      <c r="B184" s="200"/>
      <c r="C184" s="177" t="s">
        <v>688</v>
      </c>
      <c r="D184" s="177"/>
      <c r="E184" s="177"/>
      <c r="F184" s="198" t="s">
        <v>624</v>
      </c>
      <c r="G184" s="177"/>
      <c r="H184" s="177" t="s">
        <v>701</v>
      </c>
      <c r="I184" s="177" t="s">
        <v>659</v>
      </c>
      <c r="J184" s="177"/>
      <c r="K184" s="221"/>
    </row>
    <row r="185" spans="2:11" customFormat="1" ht="15" customHeight="1">
      <c r="B185" s="200"/>
      <c r="C185" s="177" t="s">
        <v>106</v>
      </c>
      <c r="D185" s="177"/>
      <c r="E185" s="177"/>
      <c r="F185" s="198" t="s">
        <v>630</v>
      </c>
      <c r="G185" s="177"/>
      <c r="H185" s="177" t="s">
        <v>702</v>
      </c>
      <c r="I185" s="177" t="s">
        <v>626</v>
      </c>
      <c r="J185" s="177">
        <v>50</v>
      </c>
      <c r="K185" s="221"/>
    </row>
    <row r="186" spans="2:11" customFormat="1" ht="15" customHeight="1">
      <c r="B186" s="200"/>
      <c r="C186" s="177" t="s">
        <v>703</v>
      </c>
      <c r="D186" s="177"/>
      <c r="E186" s="177"/>
      <c r="F186" s="198" t="s">
        <v>630</v>
      </c>
      <c r="G186" s="177"/>
      <c r="H186" s="177" t="s">
        <v>704</v>
      </c>
      <c r="I186" s="177" t="s">
        <v>705</v>
      </c>
      <c r="J186" s="177"/>
      <c r="K186" s="221"/>
    </row>
    <row r="187" spans="2:11" customFormat="1" ht="15" customHeight="1">
      <c r="B187" s="200"/>
      <c r="C187" s="177" t="s">
        <v>706</v>
      </c>
      <c r="D187" s="177"/>
      <c r="E187" s="177"/>
      <c r="F187" s="198" t="s">
        <v>630</v>
      </c>
      <c r="G187" s="177"/>
      <c r="H187" s="177" t="s">
        <v>707</v>
      </c>
      <c r="I187" s="177" t="s">
        <v>705</v>
      </c>
      <c r="J187" s="177"/>
      <c r="K187" s="221"/>
    </row>
    <row r="188" spans="2:11" customFormat="1" ht="15" customHeight="1">
      <c r="B188" s="200"/>
      <c r="C188" s="177" t="s">
        <v>708</v>
      </c>
      <c r="D188" s="177"/>
      <c r="E188" s="177"/>
      <c r="F188" s="198" t="s">
        <v>630</v>
      </c>
      <c r="G188" s="177"/>
      <c r="H188" s="177" t="s">
        <v>709</v>
      </c>
      <c r="I188" s="177" t="s">
        <v>705</v>
      </c>
      <c r="J188" s="177"/>
      <c r="K188" s="221"/>
    </row>
    <row r="189" spans="2:11" customFormat="1" ht="15" customHeight="1">
      <c r="B189" s="200"/>
      <c r="C189" s="234" t="s">
        <v>710</v>
      </c>
      <c r="D189" s="177"/>
      <c r="E189" s="177"/>
      <c r="F189" s="198" t="s">
        <v>630</v>
      </c>
      <c r="G189" s="177"/>
      <c r="H189" s="177" t="s">
        <v>711</v>
      </c>
      <c r="I189" s="177" t="s">
        <v>712</v>
      </c>
      <c r="J189" s="235" t="s">
        <v>713</v>
      </c>
      <c r="K189" s="221"/>
    </row>
    <row r="190" spans="2:11" customFormat="1" ht="15" customHeight="1">
      <c r="B190" s="200"/>
      <c r="C190" s="234" t="s">
        <v>41</v>
      </c>
      <c r="D190" s="177"/>
      <c r="E190" s="177"/>
      <c r="F190" s="198" t="s">
        <v>624</v>
      </c>
      <c r="G190" s="177"/>
      <c r="H190" s="174" t="s">
        <v>714</v>
      </c>
      <c r="I190" s="177" t="s">
        <v>715</v>
      </c>
      <c r="J190" s="177"/>
      <c r="K190" s="221"/>
    </row>
    <row r="191" spans="2:11" customFormat="1" ht="15" customHeight="1">
      <c r="B191" s="200"/>
      <c r="C191" s="234" t="s">
        <v>716</v>
      </c>
      <c r="D191" s="177"/>
      <c r="E191" s="177"/>
      <c r="F191" s="198" t="s">
        <v>624</v>
      </c>
      <c r="G191" s="177"/>
      <c r="H191" s="177" t="s">
        <v>717</v>
      </c>
      <c r="I191" s="177" t="s">
        <v>659</v>
      </c>
      <c r="J191" s="177"/>
      <c r="K191" s="221"/>
    </row>
    <row r="192" spans="2:11" customFormat="1" ht="15" customHeight="1">
      <c r="B192" s="200"/>
      <c r="C192" s="234" t="s">
        <v>718</v>
      </c>
      <c r="D192" s="177"/>
      <c r="E192" s="177"/>
      <c r="F192" s="198" t="s">
        <v>624</v>
      </c>
      <c r="G192" s="177"/>
      <c r="H192" s="177" t="s">
        <v>719</v>
      </c>
      <c r="I192" s="177" t="s">
        <v>659</v>
      </c>
      <c r="J192" s="177"/>
      <c r="K192" s="221"/>
    </row>
    <row r="193" spans="2:11" customFormat="1" ht="15" customHeight="1">
      <c r="B193" s="200"/>
      <c r="C193" s="234" t="s">
        <v>720</v>
      </c>
      <c r="D193" s="177"/>
      <c r="E193" s="177"/>
      <c r="F193" s="198" t="s">
        <v>630</v>
      </c>
      <c r="G193" s="177"/>
      <c r="H193" s="177" t="s">
        <v>721</v>
      </c>
      <c r="I193" s="177" t="s">
        <v>659</v>
      </c>
      <c r="J193" s="177"/>
      <c r="K193" s="221"/>
    </row>
    <row r="194" spans="2:11" customFormat="1" ht="15" customHeight="1">
      <c r="B194" s="227"/>
      <c r="C194" s="236"/>
      <c r="D194" s="207"/>
      <c r="E194" s="207"/>
      <c r="F194" s="207"/>
      <c r="G194" s="207"/>
      <c r="H194" s="207"/>
      <c r="I194" s="207"/>
      <c r="J194" s="207"/>
      <c r="K194" s="228"/>
    </row>
    <row r="195" spans="2:11" customFormat="1" ht="18.75" customHeight="1">
      <c r="B195" s="209"/>
      <c r="C195" s="219"/>
      <c r="D195" s="219"/>
      <c r="E195" s="219"/>
      <c r="F195" s="229"/>
      <c r="G195" s="219"/>
      <c r="H195" s="219"/>
      <c r="I195" s="219"/>
      <c r="J195" s="219"/>
      <c r="K195" s="209"/>
    </row>
    <row r="196" spans="2:11" customFormat="1" ht="18.75" customHeight="1">
      <c r="B196" s="209"/>
      <c r="C196" s="219"/>
      <c r="D196" s="219"/>
      <c r="E196" s="219"/>
      <c r="F196" s="229"/>
      <c r="G196" s="219"/>
      <c r="H196" s="219"/>
      <c r="I196" s="219"/>
      <c r="J196" s="219"/>
      <c r="K196" s="209"/>
    </row>
    <row r="197" spans="2:11" customFormat="1" ht="18.75" customHeight="1">
      <c r="B197" s="184"/>
      <c r="C197" s="184"/>
      <c r="D197" s="184"/>
      <c r="E197" s="184"/>
      <c r="F197" s="184"/>
      <c r="G197" s="184"/>
      <c r="H197" s="184"/>
      <c r="I197" s="184"/>
      <c r="J197" s="184"/>
      <c r="K197" s="184"/>
    </row>
    <row r="198" spans="2:11" customFormat="1" ht="13.5">
      <c r="B198" s="166"/>
      <c r="C198" s="167"/>
      <c r="D198" s="167"/>
      <c r="E198" s="167"/>
      <c r="F198" s="167"/>
      <c r="G198" s="167"/>
      <c r="H198" s="167"/>
      <c r="I198" s="167"/>
      <c r="J198" s="167"/>
      <c r="K198" s="168"/>
    </row>
    <row r="199" spans="2:11" customFormat="1" ht="21">
      <c r="B199" s="169"/>
      <c r="C199" s="285" t="s">
        <v>722</v>
      </c>
      <c r="D199" s="285"/>
      <c r="E199" s="285"/>
      <c r="F199" s="285"/>
      <c r="G199" s="285"/>
      <c r="H199" s="285"/>
      <c r="I199" s="285"/>
      <c r="J199" s="285"/>
      <c r="K199" s="170"/>
    </row>
    <row r="200" spans="2:11" customFormat="1" ht="25.5" customHeight="1">
      <c r="B200" s="169"/>
      <c r="C200" s="237" t="s">
        <v>723</v>
      </c>
      <c r="D200" s="237"/>
      <c r="E200" s="237"/>
      <c r="F200" s="237" t="s">
        <v>724</v>
      </c>
      <c r="G200" s="238"/>
      <c r="H200" s="291" t="s">
        <v>725</v>
      </c>
      <c r="I200" s="291"/>
      <c r="J200" s="291"/>
      <c r="K200" s="170"/>
    </row>
    <row r="201" spans="2:11" customFormat="1" ht="5.25" customHeight="1">
      <c r="B201" s="200"/>
      <c r="C201" s="195"/>
      <c r="D201" s="195"/>
      <c r="E201" s="195"/>
      <c r="F201" s="195"/>
      <c r="G201" s="219"/>
      <c r="H201" s="195"/>
      <c r="I201" s="195"/>
      <c r="J201" s="195"/>
      <c r="K201" s="221"/>
    </row>
    <row r="202" spans="2:11" customFormat="1" ht="15" customHeight="1">
      <c r="B202" s="200"/>
      <c r="C202" s="177" t="s">
        <v>715</v>
      </c>
      <c r="D202" s="177"/>
      <c r="E202" s="177"/>
      <c r="F202" s="198" t="s">
        <v>42</v>
      </c>
      <c r="G202" s="177"/>
      <c r="H202" s="290" t="s">
        <v>726</v>
      </c>
      <c r="I202" s="290"/>
      <c r="J202" s="290"/>
      <c r="K202" s="221"/>
    </row>
    <row r="203" spans="2:11" customFormat="1" ht="15" customHeight="1">
      <c r="B203" s="200"/>
      <c r="C203" s="177"/>
      <c r="D203" s="177"/>
      <c r="E203" s="177"/>
      <c r="F203" s="198" t="s">
        <v>43</v>
      </c>
      <c r="G203" s="177"/>
      <c r="H203" s="290" t="s">
        <v>727</v>
      </c>
      <c r="I203" s="290"/>
      <c r="J203" s="290"/>
      <c r="K203" s="221"/>
    </row>
    <row r="204" spans="2:11" customFormat="1" ht="15" customHeight="1">
      <c r="B204" s="200"/>
      <c r="C204" s="177"/>
      <c r="D204" s="177"/>
      <c r="E204" s="177"/>
      <c r="F204" s="198" t="s">
        <v>46</v>
      </c>
      <c r="G204" s="177"/>
      <c r="H204" s="290" t="s">
        <v>728</v>
      </c>
      <c r="I204" s="290"/>
      <c r="J204" s="290"/>
      <c r="K204" s="221"/>
    </row>
    <row r="205" spans="2:11" customFormat="1" ht="15" customHeight="1">
      <c r="B205" s="200"/>
      <c r="C205" s="177"/>
      <c r="D205" s="177"/>
      <c r="E205" s="177"/>
      <c r="F205" s="198" t="s">
        <v>44</v>
      </c>
      <c r="G205" s="177"/>
      <c r="H205" s="290" t="s">
        <v>729</v>
      </c>
      <c r="I205" s="290"/>
      <c r="J205" s="290"/>
      <c r="K205" s="221"/>
    </row>
    <row r="206" spans="2:11" customFormat="1" ht="15" customHeight="1">
      <c r="B206" s="200"/>
      <c r="C206" s="177"/>
      <c r="D206" s="177"/>
      <c r="E206" s="177"/>
      <c r="F206" s="198" t="s">
        <v>45</v>
      </c>
      <c r="G206" s="177"/>
      <c r="H206" s="290" t="s">
        <v>730</v>
      </c>
      <c r="I206" s="290"/>
      <c r="J206" s="290"/>
      <c r="K206" s="221"/>
    </row>
    <row r="207" spans="2:11" customFormat="1" ht="15" customHeight="1">
      <c r="B207" s="200"/>
      <c r="C207" s="177"/>
      <c r="D207" s="177"/>
      <c r="E207" s="177"/>
      <c r="F207" s="198"/>
      <c r="G207" s="177"/>
      <c r="H207" s="177"/>
      <c r="I207" s="177"/>
      <c r="J207" s="177"/>
      <c r="K207" s="221"/>
    </row>
    <row r="208" spans="2:11" customFormat="1" ht="15" customHeight="1">
      <c r="B208" s="200"/>
      <c r="C208" s="177" t="s">
        <v>671</v>
      </c>
      <c r="D208" s="177"/>
      <c r="E208" s="177"/>
      <c r="F208" s="198" t="s">
        <v>78</v>
      </c>
      <c r="G208" s="177"/>
      <c r="H208" s="290" t="s">
        <v>731</v>
      </c>
      <c r="I208" s="290"/>
      <c r="J208" s="290"/>
      <c r="K208" s="221"/>
    </row>
    <row r="209" spans="2:11" customFormat="1" ht="15" customHeight="1">
      <c r="B209" s="200"/>
      <c r="C209" s="177"/>
      <c r="D209" s="177"/>
      <c r="E209" s="177"/>
      <c r="F209" s="198" t="s">
        <v>568</v>
      </c>
      <c r="G209" s="177"/>
      <c r="H209" s="290" t="s">
        <v>569</v>
      </c>
      <c r="I209" s="290"/>
      <c r="J209" s="290"/>
      <c r="K209" s="221"/>
    </row>
    <row r="210" spans="2:11" customFormat="1" ht="15" customHeight="1">
      <c r="B210" s="200"/>
      <c r="C210" s="177"/>
      <c r="D210" s="177"/>
      <c r="E210" s="177"/>
      <c r="F210" s="198" t="s">
        <v>566</v>
      </c>
      <c r="G210" s="177"/>
      <c r="H210" s="290" t="s">
        <v>732</v>
      </c>
      <c r="I210" s="290"/>
      <c r="J210" s="290"/>
      <c r="K210" s="221"/>
    </row>
    <row r="211" spans="2:11" customFormat="1" ht="15" customHeight="1">
      <c r="B211" s="239"/>
      <c r="C211" s="177"/>
      <c r="D211" s="177"/>
      <c r="E211" s="177"/>
      <c r="F211" s="198" t="s">
        <v>83</v>
      </c>
      <c r="G211" s="234"/>
      <c r="H211" s="289" t="s">
        <v>84</v>
      </c>
      <c r="I211" s="289"/>
      <c r="J211" s="289"/>
      <c r="K211" s="240"/>
    </row>
    <row r="212" spans="2:11" customFormat="1" ht="15" customHeight="1">
      <c r="B212" s="239"/>
      <c r="C212" s="177"/>
      <c r="D212" s="177"/>
      <c r="E212" s="177"/>
      <c r="F212" s="198" t="s">
        <v>570</v>
      </c>
      <c r="G212" s="234"/>
      <c r="H212" s="289" t="s">
        <v>528</v>
      </c>
      <c r="I212" s="289"/>
      <c r="J212" s="289"/>
      <c r="K212" s="240"/>
    </row>
    <row r="213" spans="2:11" customFormat="1" ht="15" customHeight="1">
      <c r="B213" s="239"/>
      <c r="C213" s="177"/>
      <c r="D213" s="177"/>
      <c r="E213" s="177"/>
      <c r="F213" s="198"/>
      <c r="G213" s="234"/>
      <c r="H213" s="225"/>
      <c r="I213" s="225"/>
      <c r="J213" s="225"/>
      <c r="K213" s="240"/>
    </row>
    <row r="214" spans="2:11" customFormat="1" ht="15" customHeight="1">
      <c r="B214" s="239"/>
      <c r="C214" s="177" t="s">
        <v>695</v>
      </c>
      <c r="D214" s="177"/>
      <c r="E214" s="177"/>
      <c r="F214" s="198">
        <v>1</v>
      </c>
      <c r="G214" s="234"/>
      <c r="H214" s="289" t="s">
        <v>733</v>
      </c>
      <c r="I214" s="289"/>
      <c r="J214" s="289"/>
      <c r="K214" s="240"/>
    </row>
    <row r="215" spans="2:11" customFormat="1" ht="15" customHeight="1">
      <c r="B215" s="239"/>
      <c r="C215" s="177"/>
      <c r="D215" s="177"/>
      <c r="E215" s="177"/>
      <c r="F215" s="198">
        <v>2</v>
      </c>
      <c r="G215" s="234"/>
      <c r="H215" s="289" t="s">
        <v>734</v>
      </c>
      <c r="I215" s="289"/>
      <c r="J215" s="289"/>
      <c r="K215" s="240"/>
    </row>
    <row r="216" spans="2:11" customFormat="1" ht="15" customHeight="1">
      <c r="B216" s="239"/>
      <c r="C216" s="177"/>
      <c r="D216" s="177"/>
      <c r="E216" s="177"/>
      <c r="F216" s="198">
        <v>3</v>
      </c>
      <c r="G216" s="234"/>
      <c r="H216" s="289" t="s">
        <v>735</v>
      </c>
      <c r="I216" s="289"/>
      <c r="J216" s="289"/>
      <c r="K216" s="240"/>
    </row>
    <row r="217" spans="2:11" customFormat="1" ht="15" customHeight="1">
      <c r="B217" s="239"/>
      <c r="C217" s="177"/>
      <c r="D217" s="177"/>
      <c r="E217" s="177"/>
      <c r="F217" s="198">
        <v>4</v>
      </c>
      <c r="G217" s="234"/>
      <c r="H217" s="289" t="s">
        <v>736</v>
      </c>
      <c r="I217" s="289"/>
      <c r="J217" s="289"/>
      <c r="K217" s="240"/>
    </row>
    <row r="218" spans="2:11" customFormat="1" ht="12.75" customHeight="1">
      <c r="B218" s="241"/>
      <c r="C218" s="242"/>
      <c r="D218" s="242"/>
      <c r="E218" s="242"/>
      <c r="F218" s="242"/>
      <c r="G218" s="242"/>
      <c r="H218" s="242"/>
      <c r="I218" s="242"/>
      <c r="J218" s="242"/>
      <c r="K218" s="243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537E4D-6361-4BC5-8C38-E48BDA43ED6D}"/>
</file>

<file path=customXml/itemProps2.xml><?xml version="1.0" encoding="utf-8"?>
<ds:datastoreItem xmlns:ds="http://schemas.openxmlformats.org/officeDocument/2006/customXml" ds:itemID="{2EB552B7-2F27-4F12-AD61-B103AF569F85}"/>
</file>

<file path=customXml/itemProps3.xml><?xml version="1.0" encoding="utf-8"?>
<ds:datastoreItem xmlns:ds="http://schemas.openxmlformats.org/officeDocument/2006/customXml" ds:itemID="{05FCBC8C-46CB-469B-B57E-F93B3F52A4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Požárová</dc:creator>
  <cp:keywords/>
  <dc:description/>
  <cp:lastModifiedBy>Hiršová Martina Ing.</cp:lastModifiedBy>
  <cp:revision/>
  <dcterms:created xsi:type="dcterms:W3CDTF">2023-05-29T06:19:20Z</dcterms:created>
  <dcterms:modified xsi:type="dcterms:W3CDTF">2024-09-06T12:15:47Z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  <property fmtid="{D5CDD505-2E9C-101B-9397-08002B2CF9AE}" pid="3" name="MediaServiceImageTags">
    <vt:lpwstr/>
  </property>
</Properties>
</file>